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 + NE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<sst xmlns="http://schemas.openxmlformats.org/spreadsheetml/2006/main" count="594" uniqueCount="164">
  <si>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</si>
  <si>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</si>
  <si>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</si>
  <si>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</si>
  <si>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</si>
  <si>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</si>
  <si>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</si>
  <si>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</si>
  <si>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</si>
  <si>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</si>
  <si>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</si>
  <si>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</si>
  <si>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</si>
  <si>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</si>
  <si>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</si>
  <si>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</si>
  <si>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</si>
  <si>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</si>
  <si>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</si>
  <si>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</si>
  <si>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</si>
  <si>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</si>
  <si>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</si>
  <si>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</si>
  <si>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</si>
  <si>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</si>
  <si>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</si>
  <si>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</si>
  <si>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</si>
  <si>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</si>
  <si>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C8</t>
  </si>
  <si>
    <t>C9</t>
  </si>
  <si>
    <t>C10</t>
  </si>
  <si>
    <t>C1</t>
  </si>
  <si>
    <t>D6</t>
  </si>
  <si>
    <t>C2</t>
  </si>
  <si>
    <t>D7</t>
  </si>
  <si>
    <t>D8</t>
  </si>
  <si>
    <t>D9</t>
  </si>
  <si>
    <t>D10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</si>
  <si>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</si>
  <si>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</si>
  <si>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</si>
  <si>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</si>
  <si>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</si>
  <si>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</si>
  <si>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</si>
  <si>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</si>
  <si>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</si>
  <si>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</si>
  <si>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</si>
  <si>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</si>
  <si>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</si>
  <si>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</si>
  <si>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</si>
  <si>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 xml:space="preserve">D1 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</si>
  <si>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</si>
  <si>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</si>
  <si>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</si>
  <si>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</si>
  <si>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</si>
  <si>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</si>
  <si>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</si>
  <si>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</si>
  <si>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</si>
  <si>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</si>
  <si>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</si>
  <si>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</si>
  <si>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</si>
  <si>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</si>
  <si>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</si>
  <si>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</si>
  <si>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</si>
  <si>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</si>
  <si>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</si>
  <si>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</si>
  <si>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</si>
  <si>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</si>
  <si>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</si>
  <si>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C1 </t>
  </si>
  <si>
    <t xml:space="preserve">A1 </t>
  </si>
  <si>
    <t xml:space="preserve">B1 </t>
  </si>
  <si>
    <t>počet rýb</t>
  </si>
  <si>
    <t>počet bodov</t>
  </si>
  <si>
    <t>III.pretek</t>
  </si>
  <si>
    <t>Sobota</t>
  </si>
  <si>
    <t>Nedeľa</t>
  </si>
  <si>
    <t xml:space="preserve">sektor A   LRU-Prívlač - Divízia Partizánske                                                                                                                                                                                </t>
  </si>
  <si>
    <t>LRU-Prívlač - Divízia Partizánske  SOBOTA</t>
  </si>
  <si>
    <t xml:space="preserve">sektor B   LRU-Prívlač - Divízia Partizánske                                                                                                                                                                                </t>
  </si>
  <si>
    <t xml:space="preserve">sektor C   LRU-Prívlač - Divízia Partizánske                                                                                                                                                                                 </t>
  </si>
  <si>
    <t xml:space="preserve">sektor D   LRU-Prívlač - Divízia Partizánske                                                                                                                                                                                 </t>
  </si>
  <si>
    <t xml:space="preserve">LRU-Prívlač - Divízia Partizánske  sektor A  Nedeľa                                                                                                                                                                                </t>
  </si>
  <si>
    <t xml:space="preserve">LRU-Prívlač - Divízia Partizánske  sektor D  Nedeľa                                                                                                                                                                              </t>
  </si>
  <si>
    <t xml:space="preserve">LRU-Prívlač - Divízia Partizánske  sektor C  Nedeľa                                                                                                                                                                                 </t>
  </si>
  <si>
    <t xml:space="preserve">LRU-Prívlač - Divízia Partizánske  sektor B  Nedeľa                                                                                                                                                                                </t>
  </si>
  <si>
    <t>Celkom NEDEĽA LRU prívlač Partizánske</t>
  </si>
  <si>
    <t>LRU prívlač DIVIZIA 2014</t>
  </si>
  <si>
    <t>súčet umiestnení</t>
  </si>
  <si>
    <t>P.č.</t>
  </si>
  <si>
    <t>Spolu SO+NE</t>
  </si>
  <si>
    <t xml:space="preserve">súčet umiestnení </t>
  </si>
  <si>
    <t xml:space="preserve">Celkovo SO+NE </t>
  </si>
  <si>
    <t>Bánovce</t>
  </si>
  <si>
    <t>Bratislava 1</t>
  </si>
  <si>
    <t>Hlohovec</t>
  </si>
  <si>
    <t>Humenné</t>
  </si>
  <si>
    <t>Prešov</t>
  </si>
  <si>
    <t>Púchov B</t>
  </si>
  <si>
    <t>Púchov C</t>
  </si>
  <si>
    <t>Trnava</t>
  </si>
  <si>
    <t>Vrbové A</t>
  </si>
  <si>
    <t>Vrbové B</t>
  </si>
  <si>
    <t>Miklas Marek</t>
  </si>
  <si>
    <t>Banovce</t>
  </si>
  <si>
    <t>Crkoň Robert</t>
  </si>
  <si>
    <t>Dobrovodský T</t>
  </si>
  <si>
    <t>Klč Tomáš</t>
  </si>
  <si>
    <t>Strečanský David</t>
  </si>
  <si>
    <t>Zavadil Patrik</t>
  </si>
  <si>
    <t>Luhový Miroslav</t>
  </si>
  <si>
    <t>Brek Juraj</t>
  </si>
  <si>
    <t>Slávik Igor</t>
  </si>
  <si>
    <t>Bratislava</t>
  </si>
  <si>
    <t>Brcko Peter</t>
  </si>
  <si>
    <t>Drgoň Martin</t>
  </si>
  <si>
    <t>Šedý Marek</t>
  </si>
  <si>
    <t>Boor Martin</t>
  </si>
  <si>
    <t>Braništa Ľubor</t>
  </si>
  <si>
    <t>Vagaš Martin</t>
  </si>
  <si>
    <t>Kriho Marian</t>
  </si>
  <si>
    <t>Petreje Stanislav</t>
  </si>
  <si>
    <t>Kadlec Pavol</t>
  </si>
  <si>
    <t>Vrbové B.</t>
  </si>
  <si>
    <t>Boor Branislav</t>
  </si>
  <si>
    <t>Kováčik</t>
  </si>
  <si>
    <t>Igaz Jakub</t>
  </si>
  <si>
    <t>Pecník Braňo</t>
  </si>
  <si>
    <t>Zátura Jozef</t>
  </si>
  <si>
    <t>Sedlák Jakub</t>
  </si>
  <si>
    <t>Nádaský Zdeno</t>
  </si>
  <si>
    <t>Bača Peter</t>
  </si>
  <si>
    <t>Huliaček Andrej</t>
  </si>
  <si>
    <t>Hajtol Vladimír</t>
  </si>
  <si>
    <t>Nedelka Erik</t>
  </si>
  <si>
    <t>Miko Ľubosla v</t>
  </si>
  <si>
    <t>Horváth Adam</t>
  </si>
  <si>
    <t>Mešenec Martin</t>
  </si>
  <si>
    <t>Černay Peter</t>
  </si>
  <si>
    <t>Vajkúny Martin</t>
  </si>
  <si>
    <t>Otavka Martin</t>
  </si>
  <si>
    <t>Zajac Matej</t>
  </si>
  <si>
    <t>Kováčik Peter</t>
  </si>
  <si>
    <t>Dobrovodský Tom.</t>
  </si>
  <si>
    <t>Miklás Marek</t>
  </si>
  <si>
    <t>Kriho Marián</t>
  </si>
  <si>
    <t>Slávik Michal</t>
  </si>
  <si>
    <t>Braništa Ľuboš</t>
  </si>
  <si>
    <t>Trnava B</t>
  </si>
  <si>
    <t>Miko Ľuboslav</t>
  </si>
  <si>
    <t>Otávka Martin</t>
  </si>
  <si>
    <t>Pecník Branislav</t>
  </si>
  <si>
    <t>Piešťany</t>
  </si>
  <si>
    <t>Partizánske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</si>
</sst>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4" xfId="0" applyFont="1" applyFill="1" applyBorder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9" fillId="25" borderId="56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8" fillId="1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0" fillId="4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27" borderId="0" xfId="0" applyFill="1" applyBorder="1" applyAlignment="1">
      <alignment/>
    </xf>
    <xf numFmtId="0" fontId="20" fillId="27" borderId="58" xfId="0" applyFont="1" applyFill="1" applyBorder="1" applyAlignment="1">
      <alignment horizontal="center" vertical="center"/>
    </xf>
    <xf numFmtId="0" fontId="21" fillId="27" borderId="58" xfId="0" applyFont="1" applyFill="1" applyBorder="1" applyAlignment="1">
      <alignment horizontal="center" vertical="center" wrapText="1"/>
    </xf>
    <xf numFmtId="0" fontId="19" fillId="27" borderId="46" xfId="0" applyFont="1" applyFill="1" applyBorder="1" applyAlignment="1">
      <alignment horizontal="center" vertical="center" wrapText="1"/>
    </xf>
    <xf numFmtId="0" fontId="21" fillId="27" borderId="33" xfId="0" applyFont="1" applyFill="1" applyBorder="1" applyAlignment="1">
      <alignment horizontal="center" vertical="center"/>
    </xf>
    <xf numFmtId="0" fontId="21" fillId="27" borderId="61" xfId="0" applyFont="1" applyFill="1" applyBorder="1" applyAlignment="1">
      <alignment horizontal="center" vertical="center"/>
    </xf>
    <xf numFmtId="0" fontId="21" fillId="27" borderId="48" xfId="0" applyFont="1" applyFill="1" applyBorder="1" applyAlignment="1">
      <alignment horizontal="center" vertical="center"/>
    </xf>
    <xf numFmtId="0" fontId="21" fillId="27" borderId="35" xfId="0" applyFont="1" applyFill="1" applyBorder="1" applyAlignment="1">
      <alignment horizontal="center" vertical="center"/>
    </xf>
    <xf numFmtId="0" fontId="21" fillId="27" borderId="60" xfId="0" applyFont="1" applyFill="1" applyBorder="1" applyAlignment="1">
      <alignment horizontal="center" vertical="center"/>
    </xf>
    <xf numFmtId="0" fontId="21" fillId="27" borderId="49" xfId="0" applyFont="1" applyFill="1" applyBorder="1" applyAlignment="1">
      <alignment horizontal="center" vertical="center"/>
    </xf>
    <xf numFmtId="0" fontId="21" fillId="27" borderId="40" xfId="0" applyFont="1" applyFill="1" applyBorder="1" applyAlignment="1">
      <alignment horizontal="center" vertical="center"/>
    </xf>
    <xf numFmtId="0" fontId="21" fillId="27" borderId="65" xfId="0" applyFont="1" applyFill="1" applyBorder="1" applyAlignment="1">
      <alignment horizontal="center" vertical="center" wrapText="1"/>
    </xf>
    <xf numFmtId="0" fontId="21" fillId="27" borderId="46" xfId="0" applyFont="1" applyFill="1" applyBorder="1" applyAlignment="1">
      <alignment horizontal="center" vertical="center" wrapText="1"/>
    </xf>
    <xf numFmtId="0" fontId="18" fillId="27" borderId="43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63" xfId="0" applyFont="1" applyFill="1" applyBorder="1" applyAlignment="1">
      <alignment horizontal="center" vertical="center" wrapText="1"/>
    </xf>
    <xf numFmtId="0" fontId="21" fillId="27" borderId="52" xfId="0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33" xfId="0" applyFont="1" applyFill="1" applyBorder="1" applyAlignment="1">
      <alignment horizontal="center" vertical="center" wrapText="1"/>
    </xf>
    <xf numFmtId="0" fontId="21" fillId="27" borderId="40" xfId="0" applyFont="1" applyFill="1" applyBorder="1" applyAlignment="1">
      <alignment horizontal="center" vertical="center" wrapText="1"/>
    </xf>
    <xf numFmtId="0" fontId="26" fillId="28" borderId="46" xfId="0" applyFont="1" applyFill="1" applyBorder="1" applyAlignment="1">
      <alignment horizontal="center" vertical="center" wrapText="1"/>
    </xf>
    <xf numFmtId="0" fontId="21" fillId="27" borderId="49" xfId="0" applyFont="1" applyFill="1" applyBorder="1" applyAlignment="1">
      <alignment horizontal="center" vertical="center" wrapText="1"/>
    </xf>
    <xf numFmtId="0" fontId="27" fillId="29" borderId="46" xfId="0" applyFont="1" applyFill="1" applyBorder="1" applyAlignment="1">
      <alignment horizontal="center" vertical="center" wrapText="1"/>
    </xf>
    <xf numFmtId="0" fontId="0" fillId="27" borderId="49" xfId="0" applyFont="1" applyFill="1" applyBorder="1" applyAlignment="1">
      <alignment horizontal="center" vertical="center" wrapText="1"/>
    </xf>
    <xf numFmtId="0" fontId="0" fillId="27" borderId="33" xfId="0" applyFont="1" applyFill="1" applyBorder="1" applyAlignment="1">
      <alignment horizontal="center" vertical="center" wrapText="1"/>
    </xf>
    <xf numFmtId="0" fontId="0" fillId="27" borderId="40" xfId="0" applyFont="1" applyFill="1" applyBorder="1" applyAlignment="1">
      <alignment horizontal="center" vertical="center" wrapText="1"/>
    </xf>
    <xf numFmtId="0" fontId="28" fillId="29" borderId="46" xfId="0" applyFont="1" applyFill="1" applyBorder="1" applyAlignment="1">
      <alignment horizontal="center" vertical="center" wrapText="1"/>
    </xf>
    <xf numFmtId="172" fontId="29" fillId="30" borderId="43" xfId="0" applyNumberFormat="1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/>
    </xf>
    <xf numFmtId="0" fontId="21" fillId="27" borderId="39" xfId="0" applyFont="1" applyFill="1" applyBorder="1" applyAlignment="1">
      <alignment horizontal="center" vertical="center"/>
    </xf>
    <xf numFmtId="0" fontId="21" fillId="27" borderId="34" xfId="0" applyFont="1" applyFill="1" applyBorder="1" applyAlignment="1">
      <alignment horizontal="center" vertical="center"/>
    </xf>
    <xf numFmtId="0" fontId="19" fillId="27" borderId="56" xfId="0" applyFont="1" applyFill="1" applyBorder="1" applyAlignment="1">
      <alignment horizontal="center" vertical="center" wrapText="1"/>
    </xf>
    <xf numFmtId="0" fontId="21" fillId="31" borderId="58" xfId="0" applyFont="1" applyFill="1" applyBorder="1" applyAlignment="1">
      <alignment horizontal="center" vertical="center" wrapText="1"/>
    </xf>
    <xf numFmtId="0" fontId="21" fillId="31" borderId="46" xfId="0" applyFont="1" applyFill="1" applyBorder="1" applyAlignment="1">
      <alignment horizontal="center" vertical="center" wrapText="1"/>
    </xf>
    <xf numFmtId="0" fontId="19" fillId="27" borderId="45" xfId="0" applyFont="1" applyFill="1" applyBorder="1" applyAlignment="1">
      <alignment horizontal="center" vertical="center" wrapText="1"/>
    </xf>
    <xf numFmtId="0" fontId="21" fillId="27" borderId="56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&#237;zia%205-6.7.2014%20Pie&#353;&#357;any-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Celkovo_Preteky"/>
    </sheetNames>
    <sheetDataSet>
      <sheetData sheetId="0">
        <row r="4">
          <cell r="E4" t="str">
            <v>Bratislava 1</v>
          </cell>
        </row>
        <row r="5">
          <cell r="E5" t="str">
            <v>Púchov B</v>
          </cell>
        </row>
        <row r="6">
          <cell r="E6" t="str">
            <v>Púchov C</v>
          </cell>
        </row>
        <row r="7">
          <cell r="E7" t="str">
            <v>Prešov</v>
          </cell>
        </row>
        <row r="8">
          <cell r="E8" t="str">
            <v>Humenné</v>
          </cell>
        </row>
        <row r="9">
          <cell r="E9" t="str">
            <v>Vrbové A</v>
          </cell>
        </row>
        <row r="10">
          <cell r="E10" t="str">
            <v>Hlohovec</v>
          </cell>
        </row>
        <row r="11">
          <cell r="E11" t="str">
            <v>Vrbové B</v>
          </cell>
        </row>
        <row r="12">
          <cell r="E12" t="str">
            <v>Bánovce </v>
          </cell>
        </row>
        <row r="13">
          <cell r="E13" t="str">
            <v>Trnava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20.8515625" style="0" customWidth="1"/>
    <col min="5" max="5" width="12.421875" style="0" customWidth="1"/>
    <col min="6" max="6" width="7.7109375" style="0" hidden="1" customWidth="1"/>
    <col min="7" max="7" width="9.57421875" style="0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8" t="s">
        <v>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80</v>
      </c>
      <c r="C4" s="17" t="s">
        <v>16</v>
      </c>
      <c r="D4" s="18" t="s">
        <v>113</v>
      </c>
      <c r="E4" s="62" t="s">
        <v>114</v>
      </c>
      <c r="F4" s="22" t="s">
        <v>46</v>
      </c>
      <c r="G4" s="30">
        <v>11</v>
      </c>
      <c r="H4" s="31">
        <v>5</v>
      </c>
      <c r="I4" s="52">
        <f aca="true" t="shared" si="0" ref="I4:I15">COUNTIF(G$4:G$15,"&lt;"&amp;G4)*ROWS(G$4:G$15)+COUNTIF(H$4:H$15,"&lt;"&amp;H4)</f>
        <v>117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58">
        <v>18</v>
      </c>
      <c r="L4" s="31">
        <v>5</v>
      </c>
      <c r="M4" s="52">
        <f aca="true" t="shared" si="2" ref="M4:M15">COUNTIF(K$4:K$15,"&lt;"&amp;K4)*ROWS(K$4:K$15)+COUNTIF(L$4:L$15,"&lt;"&amp;L4)</f>
        <v>129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9">
        <f aca="true" t="shared" si="4" ref="O4:O13">SUM(J4,N4)</f>
        <v>3</v>
      </c>
      <c r="P4" s="46">
        <f aca="true" t="shared" si="5" ref="P4:P15">SUM(K4,G4)</f>
        <v>29</v>
      </c>
      <c r="Q4" s="32">
        <f aca="true" t="shared" si="6" ref="Q4:Q15">SUM(L4,H4)</f>
        <v>10</v>
      </c>
      <c r="R4" s="37">
        <f aca="true" t="shared" si="7" ref="R4:R15">(COUNTIF(O$4:O$15,"&gt;"&amp;O4)*ROWS(O$4:O$14)+COUNTIF(P$4:P$15,"&lt;"&amp;P4))*ROWS(O$4:O$15)+COUNTIF(Q$4:Q$15,"&lt;"&amp;Q4)</f>
        <v>1331</v>
      </c>
      <c r="S4" s="43">
        <f aca="true" t="shared" si="8" ref="S4:S13">IF(COUNTIF(R$4:R$15,R4)&gt;1,RANK(R4,R$4:R$15,0)+(COUNT(R$4:R$15)+1-RANK(R4,R$4:R$15,0)-RANK(R4,R$4:R$15,1))/2,RANK(R4,R$4:R$15,0)+(COUNT(R$4:R$15)+1-RANK(R4,R$4:R$15,0)-RANK(R4,R$4:R$15,1)))</f>
        <v>1</v>
      </c>
      <c r="T4" s="40">
        <v>15</v>
      </c>
    </row>
    <row r="5" spans="2:20" ht="18.75">
      <c r="B5" s="19" t="s">
        <v>28</v>
      </c>
      <c r="C5" s="1"/>
      <c r="D5" s="102"/>
      <c r="E5" s="63" t="s">
        <v>123</v>
      </c>
      <c r="F5" s="23" t="s">
        <v>53</v>
      </c>
      <c r="G5" s="33"/>
      <c r="H5" s="28"/>
      <c r="I5" s="53">
        <f t="shared" si="0"/>
        <v>0</v>
      </c>
      <c r="J5" s="56">
        <f t="shared" si="1"/>
        <v>11</v>
      </c>
      <c r="K5" s="59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16</v>
      </c>
      <c r="C6" s="1" t="s">
        <v>18</v>
      </c>
      <c r="D6" s="103" t="s">
        <v>119</v>
      </c>
      <c r="E6" s="63" t="s">
        <v>105</v>
      </c>
      <c r="F6" s="23" t="s">
        <v>47</v>
      </c>
      <c r="G6" s="33">
        <v>7.5</v>
      </c>
      <c r="H6" s="28">
        <v>5</v>
      </c>
      <c r="I6" s="53">
        <f t="shared" si="0"/>
        <v>81</v>
      </c>
      <c r="J6" s="56">
        <f t="shared" si="1"/>
        <v>5</v>
      </c>
      <c r="K6" s="59">
        <v>6</v>
      </c>
      <c r="L6" s="28">
        <v>3</v>
      </c>
      <c r="M6" s="53">
        <f t="shared" si="2"/>
        <v>78</v>
      </c>
      <c r="N6" s="56">
        <f t="shared" si="3"/>
        <v>5</v>
      </c>
      <c r="O6" s="50">
        <f t="shared" si="4"/>
        <v>10</v>
      </c>
      <c r="P6" s="47">
        <f t="shared" si="5"/>
        <v>13.5</v>
      </c>
      <c r="Q6" s="29">
        <f t="shared" si="6"/>
        <v>8</v>
      </c>
      <c r="R6" s="38">
        <f t="shared" si="7"/>
        <v>753</v>
      </c>
      <c r="S6" s="44">
        <f t="shared" si="8"/>
        <v>5</v>
      </c>
      <c r="T6" s="41">
        <v>0</v>
      </c>
    </row>
    <row r="7" spans="2:20" ht="18.75">
      <c r="B7" s="19" t="s">
        <v>22</v>
      </c>
      <c r="C7" s="1" t="s">
        <v>24</v>
      </c>
      <c r="D7" s="102" t="s">
        <v>121</v>
      </c>
      <c r="E7" s="63" t="s">
        <v>106</v>
      </c>
      <c r="F7" s="23" t="s">
        <v>49</v>
      </c>
      <c r="G7" s="33">
        <v>5.5</v>
      </c>
      <c r="H7" s="28">
        <v>2</v>
      </c>
      <c r="I7" s="53">
        <f t="shared" si="0"/>
        <v>51</v>
      </c>
      <c r="J7" s="56">
        <f t="shared" si="1"/>
        <v>7</v>
      </c>
      <c r="K7" s="59">
        <v>5.5</v>
      </c>
      <c r="L7" s="28">
        <v>2</v>
      </c>
      <c r="M7" s="53">
        <f t="shared" si="2"/>
        <v>52</v>
      </c>
      <c r="N7" s="56">
        <f t="shared" si="3"/>
        <v>6.5</v>
      </c>
      <c r="O7" s="50">
        <f t="shared" si="4"/>
        <v>13.5</v>
      </c>
      <c r="P7" s="47">
        <f t="shared" si="5"/>
        <v>11</v>
      </c>
      <c r="Q7" s="29">
        <f t="shared" si="6"/>
        <v>4</v>
      </c>
      <c r="R7" s="38">
        <f t="shared" si="7"/>
        <v>328</v>
      </c>
      <c r="S7" s="44">
        <f t="shared" si="8"/>
        <v>8</v>
      </c>
      <c r="T7" s="41">
        <v>0</v>
      </c>
    </row>
    <row r="8" spans="2:20" ht="18.75">
      <c r="B8" s="19" t="s">
        <v>24</v>
      </c>
      <c r="C8" s="1" t="s">
        <v>25</v>
      </c>
      <c r="D8" s="102" t="s">
        <v>117</v>
      </c>
      <c r="E8" s="63" t="s">
        <v>107</v>
      </c>
      <c r="F8" s="23" t="s">
        <v>52</v>
      </c>
      <c r="G8" s="33">
        <v>6.5</v>
      </c>
      <c r="H8" s="28">
        <v>3</v>
      </c>
      <c r="I8" s="53">
        <f t="shared" si="0"/>
        <v>66</v>
      </c>
      <c r="J8" s="56">
        <f t="shared" si="1"/>
        <v>6</v>
      </c>
      <c r="K8" s="59">
        <v>12.5</v>
      </c>
      <c r="L8" s="28">
        <v>3</v>
      </c>
      <c r="M8" s="53">
        <f t="shared" si="2"/>
        <v>102</v>
      </c>
      <c r="N8" s="56">
        <f t="shared" si="3"/>
        <v>3</v>
      </c>
      <c r="O8" s="50">
        <f t="shared" si="4"/>
        <v>9</v>
      </c>
      <c r="P8" s="47">
        <f t="shared" si="5"/>
        <v>19</v>
      </c>
      <c r="Q8" s="29">
        <f t="shared" si="6"/>
        <v>6</v>
      </c>
      <c r="R8" s="38">
        <f t="shared" si="7"/>
        <v>1040</v>
      </c>
      <c r="S8" s="44">
        <f t="shared" si="8"/>
        <v>3</v>
      </c>
      <c r="T8" s="41">
        <v>5</v>
      </c>
    </row>
    <row r="9" spans="2:20" s="153" customFormat="1" ht="18.75">
      <c r="B9" s="154" t="s">
        <v>19</v>
      </c>
      <c r="C9" s="155" t="s">
        <v>21</v>
      </c>
      <c r="D9" s="156" t="s">
        <v>120</v>
      </c>
      <c r="E9" s="157" t="s">
        <v>108</v>
      </c>
      <c r="F9" s="158" t="s">
        <v>47</v>
      </c>
      <c r="G9" s="159">
        <v>9</v>
      </c>
      <c r="H9" s="160">
        <v>4</v>
      </c>
      <c r="I9" s="161">
        <f t="shared" si="0"/>
        <v>103</v>
      </c>
      <c r="J9" s="162">
        <f t="shared" si="1"/>
        <v>3</v>
      </c>
      <c r="K9" s="163">
        <v>13</v>
      </c>
      <c r="L9" s="160">
        <v>5</v>
      </c>
      <c r="M9" s="161">
        <f t="shared" si="2"/>
        <v>117</v>
      </c>
      <c r="N9" s="162">
        <f t="shared" si="3"/>
        <v>2</v>
      </c>
      <c r="O9" s="164">
        <f t="shared" si="4"/>
        <v>5</v>
      </c>
      <c r="P9" s="165">
        <f t="shared" si="5"/>
        <v>22</v>
      </c>
      <c r="Q9" s="166">
        <f t="shared" si="6"/>
        <v>9</v>
      </c>
      <c r="R9" s="167">
        <f t="shared" si="7"/>
        <v>1186</v>
      </c>
      <c r="S9" s="168">
        <f t="shared" si="8"/>
        <v>2</v>
      </c>
      <c r="T9" s="169">
        <v>10</v>
      </c>
    </row>
    <row r="10" spans="2:20" s="153" customFormat="1" ht="18.75">
      <c r="B10" s="154" t="s">
        <v>18</v>
      </c>
      <c r="C10" s="155" t="s">
        <v>19</v>
      </c>
      <c r="D10" s="156" t="s">
        <v>115</v>
      </c>
      <c r="E10" s="157" t="s">
        <v>109</v>
      </c>
      <c r="F10" s="158" t="s">
        <v>48</v>
      </c>
      <c r="G10" s="159">
        <v>17</v>
      </c>
      <c r="H10" s="160">
        <v>4</v>
      </c>
      <c r="I10" s="161">
        <f t="shared" si="0"/>
        <v>127</v>
      </c>
      <c r="J10" s="162">
        <f t="shared" si="1"/>
        <v>1</v>
      </c>
      <c r="K10" s="163">
        <v>0</v>
      </c>
      <c r="L10" s="160">
        <v>0</v>
      </c>
      <c r="M10" s="161">
        <f t="shared" si="2"/>
        <v>26</v>
      </c>
      <c r="N10" s="162">
        <f t="shared" si="3"/>
        <v>9</v>
      </c>
      <c r="O10" s="164">
        <f t="shared" si="4"/>
        <v>10</v>
      </c>
      <c r="P10" s="165">
        <f t="shared" si="5"/>
        <v>17</v>
      </c>
      <c r="Q10" s="166">
        <f t="shared" si="6"/>
        <v>4</v>
      </c>
      <c r="R10" s="167">
        <f t="shared" si="7"/>
        <v>760</v>
      </c>
      <c r="S10" s="168">
        <f t="shared" si="8"/>
        <v>4</v>
      </c>
      <c r="T10" s="169">
        <v>0</v>
      </c>
    </row>
    <row r="11" spans="2:20" ht="18.75">
      <c r="B11" s="19" t="s">
        <v>21</v>
      </c>
      <c r="C11" s="1" t="s">
        <v>22</v>
      </c>
      <c r="D11" s="102" t="s">
        <v>116</v>
      </c>
      <c r="E11" s="63" t="s">
        <v>110</v>
      </c>
      <c r="F11" s="23" t="s">
        <v>50</v>
      </c>
      <c r="G11" s="33">
        <v>5</v>
      </c>
      <c r="H11" s="28">
        <v>2</v>
      </c>
      <c r="I11" s="53">
        <f t="shared" si="0"/>
        <v>39</v>
      </c>
      <c r="J11" s="56">
        <f t="shared" si="1"/>
        <v>8</v>
      </c>
      <c r="K11" s="59">
        <v>5.5</v>
      </c>
      <c r="L11" s="28">
        <v>2</v>
      </c>
      <c r="M11" s="53">
        <f t="shared" si="2"/>
        <v>52</v>
      </c>
      <c r="N11" s="56">
        <f t="shared" si="3"/>
        <v>6.5</v>
      </c>
      <c r="O11" s="50">
        <f t="shared" si="4"/>
        <v>14.5</v>
      </c>
      <c r="P11" s="47">
        <f t="shared" si="5"/>
        <v>10.5</v>
      </c>
      <c r="Q11" s="29">
        <f t="shared" si="6"/>
        <v>4</v>
      </c>
      <c r="R11" s="38">
        <f t="shared" si="7"/>
        <v>184</v>
      </c>
      <c r="S11" s="44">
        <f t="shared" si="8"/>
        <v>9</v>
      </c>
      <c r="T11" s="41">
        <v>0</v>
      </c>
    </row>
    <row r="12" spans="2:20" ht="18.75">
      <c r="B12" s="19" t="s">
        <v>25</v>
      </c>
      <c r="C12" s="1" t="s">
        <v>27</v>
      </c>
      <c r="D12" s="102" t="s">
        <v>122</v>
      </c>
      <c r="E12" s="63" t="s">
        <v>111</v>
      </c>
      <c r="F12" s="23" t="s">
        <v>51</v>
      </c>
      <c r="G12" s="33">
        <v>2.5</v>
      </c>
      <c r="H12" s="28">
        <v>1</v>
      </c>
      <c r="I12" s="53">
        <f t="shared" si="0"/>
        <v>26</v>
      </c>
      <c r="J12" s="56">
        <f t="shared" si="1"/>
        <v>9</v>
      </c>
      <c r="K12" s="59">
        <v>10.5</v>
      </c>
      <c r="L12" s="28">
        <v>4</v>
      </c>
      <c r="M12" s="53">
        <f t="shared" si="2"/>
        <v>92</v>
      </c>
      <c r="N12" s="56">
        <f t="shared" si="3"/>
        <v>4</v>
      </c>
      <c r="O12" s="50">
        <f t="shared" si="4"/>
        <v>13</v>
      </c>
      <c r="P12" s="47">
        <f t="shared" si="5"/>
        <v>13</v>
      </c>
      <c r="Q12" s="29">
        <f t="shared" si="6"/>
        <v>5</v>
      </c>
      <c r="R12" s="38">
        <f t="shared" si="7"/>
        <v>475</v>
      </c>
      <c r="S12" s="44">
        <f t="shared" si="8"/>
        <v>7</v>
      </c>
      <c r="T12" s="41">
        <v>0</v>
      </c>
    </row>
    <row r="13" spans="2:20" ht="18.75">
      <c r="B13" s="19" t="s">
        <v>27</v>
      </c>
      <c r="C13" s="1" t="s">
        <v>15</v>
      </c>
      <c r="D13" s="102" t="s">
        <v>118</v>
      </c>
      <c r="E13" s="63" t="s">
        <v>112</v>
      </c>
      <c r="F13" s="23" t="s">
        <v>45</v>
      </c>
      <c r="G13" s="33">
        <v>8.5</v>
      </c>
      <c r="H13" s="28">
        <v>2</v>
      </c>
      <c r="I13" s="53">
        <f t="shared" si="0"/>
        <v>87</v>
      </c>
      <c r="J13" s="56">
        <f t="shared" si="1"/>
        <v>4</v>
      </c>
      <c r="K13" s="59">
        <v>1.5</v>
      </c>
      <c r="L13" s="28">
        <v>1</v>
      </c>
      <c r="M13" s="53">
        <f t="shared" si="2"/>
        <v>39</v>
      </c>
      <c r="N13" s="56">
        <f t="shared" si="3"/>
        <v>8</v>
      </c>
      <c r="O13" s="50">
        <f t="shared" si="4"/>
        <v>12</v>
      </c>
      <c r="P13" s="47">
        <f t="shared" si="5"/>
        <v>10</v>
      </c>
      <c r="Q13" s="29">
        <f t="shared" si="6"/>
        <v>3</v>
      </c>
      <c r="R13" s="38">
        <f t="shared" si="7"/>
        <v>567</v>
      </c>
      <c r="S13" s="44">
        <f t="shared" si="8"/>
        <v>6</v>
      </c>
      <c r="T13" s="41">
        <v>0</v>
      </c>
    </row>
    <row r="14" spans="2:20" ht="18.75">
      <c r="B14" s="19"/>
      <c r="C14" s="1"/>
      <c r="D14" s="7"/>
      <c r="E14" s="63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59">
        <v>-1</v>
      </c>
      <c r="L14" s="28">
        <v>-1</v>
      </c>
      <c r="M14" s="53">
        <f t="shared" si="2"/>
        <v>0</v>
      </c>
      <c r="N14" s="56">
        <f t="shared" si="3"/>
        <v>11</v>
      </c>
      <c r="O14" s="50"/>
      <c r="P14" s="47">
        <f t="shared" si="5"/>
        <v>-2</v>
      </c>
      <c r="Q14" s="29">
        <f t="shared" si="6"/>
        <v>-2</v>
      </c>
      <c r="R14" s="38">
        <f t="shared" si="7"/>
        <v>0</v>
      </c>
      <c r="S14" s="44"/>
      <c r="T14" s="41">
        <v>0</v>
      </c>
    </row>
    <row r="15" spans="2:20" ht="19.5" thickBot="1">
      <c r="B15" s="20"/>
      <c r="C15" s="21"/>
      <c r="D15" s="104"/>
      <c r="E15" s="64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60">
        <v>-1</v>
      </c>
      <c r="L15" s="35">
        <v>-1</v>
      </c>
      <c r="M15" s="54">
        <f t="shared" si="2"/>
        <v>0</v>
      </c>
      <c r="N15" s="57">
        <f t="shared" si="3"/>
        <v>11</v>
      </c>
      <c r="O15" s="51"/>
      <c r="P15" s="48">
        <f t="shared" si="5"/>
        <v>-2</v>
      </c>
      <c r="Q15" s="36">
        <f t="shared" si="6"/>
        <v>-2</v>
      </c>
      <c r="R15" s="39">
        <f t="shared" si="7"/>
        <v>0</v>
      </c>
      <c r="S15" s="45"/>
      <c r="T15" s="42">
        <v>0</v>
      </c>
    </row>
    <row r="16" spans="2:20" ht="12.75">
      <c r="B16" s="96"/>
      <c r="C16" s="96"/>
      <c r="D16" s="96"/>
      <c r="E16" s="96"/>
      <c r="F16" s="96"/>
      <c r="G16" s="96"/>
      <c r="H16" s="96"/>
      <c r="I16" s="96"/>
      <c r="J16" s="96">
        <f>SUM(J4:J15)</f>
        <v>78</v>
      </c>
      <c r="K16" s="96"/>
      <c r="L16" s="96"/>
      <c r="M16" s="96"/>
      <c r="N16" s="96">
        <f>SUM(N4:N15)</f>
        <v>78</v>
      </c>
      <c r="O16" s="96">
        <f>SUM(O4:O15)</f>
        <v>112</v>
      </c>
      <c r="P16" s="96"/>
      <c r="Q16" s="96"/>
      <c r="R16" s="96"/>
      <c r="S16" s="96"/>
      <c r="T16" s="96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3.28125" style="0" customWidth="1"/>
    <col min="2" max="2" width="7.140625" style="0" hidden="1" customWidth="1"/>
    <col min="3" max="3" width="14.140625" style="0" customWidth="1"/>
    <col min="4" max="4" width="7.8515625" style="0" customWidth="1"/>
    <col min="5" max="5" width="6.140625" style="0" customWidth="1"/>
    <col min="6" max="6" width="6.421875" style="0" customWidth="1"/>
    <col min="7" max="7" width="8.421875" style="0" customWidth="1"/>
    <col min="8" max="8" width="6.421875" style="0" customWidth="1"/>
    <col min="9" max="9" width="7.57421875" style="0" customWidth="1"/>
    <col min="10" max="10" width="9.00390625" style="0" customWidth="1"/>
    <col min="11" max="11" width="7.00390625" style="0" customWidth="1"/>
    <col min="12" max="12" width="7.8515625" style="0" customWidth="1"/>
    <col min="13" max="13" width="8.140625" style="0" customWidth="1"/>
    <col min="14" max="14" width="6.28125" style="0" customWidth="1"/>
    <col min="15" max="15" width="7.421875" style="0" customWidth="1"/>
    <col min="16" max="16" width="10.421875" style="0" customWidth="1"/>
    <col min="17" max="17" width="7.140625" style="0" customWidth="1"/>
    <col min="19" max="19" width="6.57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4" t="s">
        <v>96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26" ht="16.5" customHeight="1" thickBot="1">
      <c r="A3" s="5"/>
      <c r="B3" s="132" t="s">
        <v>56</v>
      </c>
      <c r="C3" s="122" t="s">
        <v>2</v>
      </c>
      <c r="D3" s="127" t="s">
        <v>57</v>
      </c>
      <c r="E3" s="128"/>
      <c r="F3" s="128"/>
      <c r="G3" s="129" t="s">
        <v>58</v>
      </c>
      <c r="H3" s="128"/>
      <c r="I3" s="130"/>
      <c r="J3" s="127" t="s">
        <v>59</v>
      </c>
      <c r="K3" s="128"/>
      <c r="L3" s="128"/>
      <c r="M3" s="129" t="s">
        <v>60</v>
      </c>
      <c r="N3" s="128"/>
      <c r="O3" s="128"/>
      <c r="P3" s="134" t="s">
        <v>61</v>
      </c>
      <c r="Q3" s="136" t="s">
        <v>12</v>
      </c>
      <c r="R3" s="120" t="s">
        <v>62</v>
      </c>
      <c r="S3" s="122" t="s">
        <v>63</v>
      </c>
      <c r="T3" s="4" t="s">
        <v>64</v>
      </c>
      <c r="U3" s="5"/>
      <c r="V3" s="4" t="s">
        <v>65</v>
      </c>
      <c r="W3" s="4" t="s">
        <v>66</v>
      </c>
      <c r="X3" s="5"/>
      <c r="Y3" s="5"/>
      <c r="Z3" s="5"/>
    </row>
    <row r="4" spans="1:26" ht="23.25" thickBot="1">
      <c r="A4" s="5"/>
      <c r="B4" s="133"/>
      <c r="C4" s="131"/>
      <c r="D4" s="65" t="s">
        <v>63</v>
      </c>
      <c r="E4" s="61" t="s">
        <v>82</v>
      </c>
      <c r="F4" s="61" t="s">
        <v>83</v>
      </c>
      <c r="G4" s="67" t="s">
        <v>63</v>
      </c>
      <c r="H4" s="61" t="s">
        <v>82</v>
      </c>
      <c r="I4" s="66" t="s">
        <v>83</v>
      </c>
      <c r="J4" s="65" t="s">
        <v>63</v>
      </c>
      <c r="K4" s="61" t="s">
        <v>82</v>
      </c>
      <c r="L4" s="61" t="s">
        <v>83</v>
      </c>
      <c r="M4" s="67" t="s">
        <v>63</v>
      </c>
      <c r="N4" s="61" t="s">
        <v>82</v>
      </c>
      <c r="O4" s="61" t="s">
        <v>83</v>
      </c>
      <c r="P4" s="135"/>
      <c r="Q4" s="137"/>
      <c r="R4" s="121"/>
      <c r="S4" s="123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5" t="s">
        <v>67</v>
      </c>
      <c r="C5" s="99" t="str">
        <f>LOOKUP('[1]Sobota_I_kolo_sekt_A'!E12,'[1]Sobota_I_kolo_sekt_A'!E12)</f>
        <v>Bánovce </v>
      </c>
      <c r="D5" s="81">
        <f>LOOKUP(Nedela_I_kolo_sekt_A!S4,Nedela_I_kolo_sekt_A!S4)</f>
        <v>1</v>
      </c>
      <c r="E5" s="79">
        <f>LOOKUP(Nedela_I_kolo_sekt_A!Q4,Nedela_I_kolo_sekt_A!Q4)</f>
        <v>6</v>
      </c>
      <c r="F5" s="82">
        <f>LOOKUP(Nedela_I_kolo_sekt_A!P4,Nedela_I_kolo_sekt_A!P4)</f>
        <v>14</v>
      </c>
      <c r="G5" s="78">
        <f>Nedela_I_kolo_sekt_B!S4</f>
        <v>4</v>
      </c>
      <c r="H5" s="79">
        <f>Nedela_I_kolo_sekt_B!Q4</f>
        <v>5</v>
      </c>
      <c r="I5" s="82">
        <f>Nedela_I_kolo_sekt_B!P4</f>
        <v>11</v>
      </c>
      <c r="J5" s="78">
        <f>Nedela_I_kolo_sekt_C!S4</f>
        <v>2</v>
      </c>
      <c r="K5" s="79">
        <f>Nedela_I_kolo_sekt_C!Q4</f>
        <v>10</v>
      </c>
      <c r="L5" s="80">
        <f>Nedela_I_kolo_sekt_C!P4</f>
        <v>23.5</v>
      </c>
      <c r="M5" s="81">
        <f>Nedela_I_kolo_sekt_D!S4</f>
        <v>4</v>
      </c>
      <c r="N5" s="79">
        <f>Nedela_I_kolo_sekt_D!Q4</f>
        <v>5</v>
      </c>
      <c r="O5" s="82">
        <f>Nedela_I_kolo_sekt_D!P4</f>
        <v>14.5</v>
      </c>
      <c r="P5" s="68">
        <f aca="true" t="shared" si="0" ref="P5:P16">SUM(D5,G5,J5,M5)</f>
        <v>11</v>
      </c>
      <c r="Q5" s="69">
        <f aca="true" t="shared" si="1" ref="Q5:Q16">SUM(E5,H5,K5,N5)</f>
        <v>26</v>
      </c>
      <c r="R5" s="72">
        <f aca="true" t="shared" si="2" ref="R5:R16">SUM(F5,I5,L5,O5)</f>
        <v>63</v>
      </c>
      <c r="S5" s="83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6" t="s">
        <v>68</v>
      </c>
      <c r="C6" s="99" t="str">
        <f>LOOKUP('[1]Sobota_I_kolo_sekt_A'!E4,'[1]Sobota_I_kolo_sekt_A'!E4)</f>
        <v>Bratislava 1</v>
      </c>
      <c r="D6" s="87">
        <f>LOOKUP(Nedela_I_kolo_sekt_A!S5,Nedela_I_kolo_sekt_A!S5)</f>
        <v>11</v>
      </c>
      <c r="E6" s="85">
        <f>LOOKUP(Nedela_I_kolo_sekt_A!Q5,Nedela_I_kolo_sekt_A!Q5)</f>
        <v>0</v>
      </c>
      <c r="F6" s="88">
        <f>LOOKUP(Nedela_I_kolo_sekt_A!P5,Nedela_I_kolo_sekt_A!P5)</f>
        <v>0</v>
      </c>
      <c r="G6" s="78">
        <f>Nedela_I_kolo_sekt_B!S5</f>
        <v>11</v>
      </c>
      <c r="H6" s="79">
        <f>Nedela_I_kolo_sekt_B!Q5</f>
        <v>0</v>
      </c>
      <c r="I6" s="82">
        <f>Nedela_I_kolo_sekt_B!P5</f>
        <v>0</v>
      </c>
      <c r="J6" s="78">
        <f>Nedela_I_kolo_sekt_C!S5</f>
        <v>11</v>
      </c>
      <c r="K6" s="79">
        <f>Nedela_I_kolo_sekt_C!Q5</f>
        <v>0</v>
      </c>
      <c r="L6" s="80">
        <f>Nedela_I_kolo_sekt_C!P5</f>
        <v>0</v>
      </c>
      <c r="M6" s="81">
        <f>Nedela_I_kolo_sekt_D!S5</f>
        <v>11</v>
      </c>
      <c r="N6" s="79">
        <f>Nedela_I_kolo_sekt_D!Q5</f>
        <v>0</v>
      </c>
      <c r="O6" s="82">
        <f>Nedela_I_kolo_sekt_D!P5</f>
        <v>0</v>
      </c>
      <c r="P6" s="68">
        <f t="shared" si="0"/>
        <v>44</v>
      </c>
      <c r="Q6" s="70">
        <f t="shared" si="1"/>
        <v>0</v>
      </c>
      <c r="R6" s="73">
        <f t="shared" si="2"/>
        <v>0</v>
      </c>
      <c r="S6" s="89">
        <v>10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6" t="s">
        <v>69</v>
      </c>
      <c r="C7" s="99" t="str">
        <f>LOOKUP('[1]Sobota_I_kolo_sekt_A'!E10,'[1]Sobota_I_kolo_sekt_A'!E10)</f>
        <v>Hlohovec</v>
      </c>
      <c r="D7" s="87">
        <f>LOOKUP(Nedela_I_kolo_sekt_A!S6,Nedela_I_kolo_sekt_A!S6)</f>
        <v>6</v>
      </c>
      <c r="E7" s="85">
        <f>LOOKUP(Nedela_I_kolo_sekt_A!Q6,Nedela_I_kolo_sekt_A!Q6)</f>
        <v>2</v>
      </c>
      <c r="F7" s="88">
        <f>LOOKUP(Nedela_I_kolo_sekt_A!P6,Nedela_I_kolo_sekt_A!P6)</f>
        <v>7</v>
      </c>
      <c r="G7" s="78">
        <f>Nedela_I_kolo_sekt_B!S6</f>
        <v>9</v>
      </c>
      <c r="H7" s="79">
        <f>Nedela_I_kolo_sekt_B!Q6</f>
        <v>2</v>
      </c>
      <c r="I7" s="82">
        <f>Nedela_I_kolo_sekt_B!P6</f>
        <v>4</v>
      </c>
      <c r="J7" s="78">
        <f>Nedela_I_kolo_sekt_C!S6</f>
        <v>9</v>
      </c>
      <c r="K7" s="79">
        <f>Nedela_I_kolo_sekt_C!Q6</f>
        <v>1</v>
      </c>
      <c r="L7" s="80">
        <f>Nedela_I_kolo_sekt_C!P6</f>
        <v>1.5</v>
      </c>
      <c r="M7" s="81">
        <f>Nedela_I_kolo_sekt_D!S6</f>
        <v>2</v>
      </c>
      <c r="N7" s="79">
        <f>Nedela_I_kolo_sekt_D!Q6</f>
        <v>4</v>
      </c>
      <c r="O7" s="82">
        <f>Nedela_I_kolo_sekt_D!P6</f>
        <v>12</v>
      </c>
      <c r="P7" s="68">
        <f t="shared" si="0"/>
        <v>26</v>
      </c>
      <c r="Q7" s="70">
        <f t="shared" si="1"/>
        <v>9</v>
      </c>
      <c r="R7" s="73">
        <f t="shared" si="2"/>
        <v>24.5</v>
      </c>
      <c r="S7" s="89">
        <v>9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6" t="s">
        <v>70</v>
      </c>
      <c r="C8" s="99" t="str">
        <f>LOOKUP('[1]Sobota_I_kolo_sekt_A'!E8,'[1]Sobota_I_kolo_sekt_A'!E8)</f>
        <v>Humenné</v>
      </c>
      <c r="D8" s="87">
        <f>LOOKUP(Nedela_I_kolo_sekt_A!S7,Nedela_I_kolo_sekt_A!S7)</f>
        <v>7</v>
      </c>
      <c r="E8" s="85">
        <f>LOOKUP(Nedela_I_kolo_sekt_A!Q7,Nedela_I_kolo_sekt_A!Q7)</f>
        <v>3</v>
      </c>
      <c r="F8" s="88">
        <f>LOOKUP(Nedela_I_kolo_sekt_A!P7,Nedela_I_kolo_sekt_A!P7)</f>
        <v>7.5</v>
      </c>
      <c r="G8" s="78">
        <f>Nedela_I_kolo_sekt_B!S7</f>
        <v>1</v>
      </c>
      <c r="H8" s="79">
        <f>Nedela_I_kolo_sekt_B!Q7</f>
        <v>3</v>
      </c>
      <c r="I8" s="82">
        <f>Nedela_I_kolo_sekt_B!P7</f>
        <v>8.5</v>
      </c>
      <c r="J8" s="78">
        <f>Nedela_I_kolo_sekt_C!S7</f>
        <v>4</v>
      </c>
      <c r="K8" s="79">
        <f>Nedela_I_kolo_sekt_C!Q7</f>
        <v>7</v>
      </c>
      <c r="L8" s="80">
        <f>Nedela_I_kolo_sekt_C!P7</f>
        <v>11.5</v>
      </c>
      <c r="M8" s="81">
        <f>Nedela_I_kolo_sekt_D!S7</f>
        <v>3</v>
      </c>
      <c r="N8" s="79">
        <f>Nedela_I_kolo_sekt_D!Q7</f>
        <v>5</v>
      </c>
      <c r="O8" s="82">
        <f>Nedela_I_kolo_sekt_D!P7</f>
        <v>15.5</v>
      </c>
      <c r="P8" s="68">
        <f t="shared" si="0"/>
        <v>15</v>
      </c>
      <c r="Q8" s="70">
        <f t="shared" si="1"/>
        <v>18</v>
      </c>
      <c r="R8" s="73">
        <f t="shared" si="2"/>
        <v>43</v>
      </c>
      <c r="S8" s="89">
        <v>3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6" t="s">
        <v>71</v>
      </c>
      <c r="C9" s="99" t="str">
        <f>LOOKUP('[1]Sobota_I_kolo_sekt_A'!E7,'[1]Sobota_I_kolo_sekt_A'!E7)</f>
        <v>Prešov</v>
      </c>
      <c r="D9" s="87">
        <f>LOOKUP(Nedela_I_kolo_sekt_A!S8,Nedela_I_kolo_sekt_A!S8)</f>
        <v>3</v>
      </c>
      <c r="E9" s="85">
        <f>LOOKUP(Nedela_I_kolo_sekt_A!Q8,Nedela_I_kolo_sekt_A!Q8)</f>
        <v>4</v>
      </c>
      <c r="F9" s="88">
        <f>LOOKUP(Nedela_I_kolo_sekt_A!P8,Nedela_I_kolo_sekt_A!P8)</f>
        <v>12</v>
      </c>
      <c r="G9" s="78">
        <f>Nedela_I_kolo_sekt_B!S8</f>
        <v>5</v>
      </c>
      <c r="H9" s="79">
        <f>Nedela_I_kolo_sekt_B!Q8</f>
        <v>3</v>
      </c>
      <c r="I9" s="82">
        <f>Nedela_I_kolo_sekt_B!P8</f>
        <v>9</v>
      </c>
      <c r="J9" s="78">
        <f>Nedela_I_kolo_sekt_C!S8</f>
        <v>5</v>
      </c>
      <c r="K9" s="79">
        <f>Nedela_I_kolo_sekt_C!Q8</f>
        <v>4</v>
      </c>
      <c r="L9" s="80">
        <f>Nedela_I_kolo_sekt_C!P8</f>
        <v>12</v>
      </c>
      <c r="M9" s="81">
        <f>Nedela_I_kolo_sekt_D!S8</f>
        <v>9</v>
      </c>
      <c r="N9" s="79">
        <f>Nedela_I_kolo_sekt_D!Q8</f>
        <v>1</v>
      </c>
      <c r="O9" s="82">
        <f>Nedela_I_kolo_sekt_D!P8</f>
        <v>1</v>
      </c>
      <c r="P9" s="68">
        <f t="shared" si="0"/>
        <v>22</v>
      </c>
      <c r="Q9" s="70">
        <f t="shared" si="1"/>
        <v>12</v>
      </c>
      <c r="R9" s="73">
        <f t="shared" si="2"/>
        <v>34</v>
      </c>
      <c r="S9" s="89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s="153" customFormat="1" ht="18.75" thickBot="1">
      <c r="A10" s="139"/>
      <c r="B10" s="140" t="s">
        <v>72</v>
      </c>
      <c r="C10" s="141" t="str">
        <f>LOOKUP('[1]Sobota_I_kolo_sekt_A'!E5,'[1]Sobota_I_kolo_sekt_A'!E5)</f>
        <v>Púchov B</v>
      </c>
      <c r="D10" s="170">
        <f>LOOKUP(Nedela_I_kolo_sekt_A!S9,Nedela_I_kolo_sekt_A!S9)</f>
        <v>2</v>
      </c>
      <c r="E10" s="143">
        <f>LOOKUP(Nedela_I_kolo_sekt_A!Q9,Nedela_I_kolo_sekt_A!Q9)</f>
        <v>4</v>
      </c>
      <c r="F10" s="144">
        <f>LOOKUP(Nedela_I_kolo_sekt_A!P9,Nedela_I_kolo_sekt_A!P9)</f>
        <v>12</v>
      </c>
      <c r="G10" s="145">
        <f>Nedela_I_kolo_sekt_B!S9</f>
        <v>2</v>
      </c>
      <c r="H10" s="146">
        <f>Nedela_I_kolo_sekt_B!Q9</f>
        <v>7</v>
      </c>
      <c r="I10" s="147">
        <f>Nedela_I_kolo_sekt_B!P9</f>
        <v>14</v>
      </c>
      <c r="J10" s="145">
        <f>Nedela_I_kolo_sekt_C!S9</f>
        <v>8</v>
      </c>
      <c r="K10" s="146">
        <f>Nedela_I_kolo_sekt_C!Q9</f>
        <v>2</v>
      </c>
      <c r="L10" s="171">
        <f>Nedela_I_kolo_sekt_C!P9</f>
        <v>5.5</v>
      </c>
      <c r="M10" s="172">
        <f>Nedela_I_kolo_sekt_D!S9</f>
        <v>8</v>
      </c>
      <c r="N10" s="146">
        <f>Nedela_I_kolo_sekt_D!Q9</f>
        <v>1</v>
      </c>
      <c r="O10" s="147">
        <f>Nedela_I_kolo_sekt_D!P9</f>
        <v>6</v>
      </c>
      <c r="P10" s="173">
        <f t="shared" si="0"/>
        <v>20</v>
      </c>
      <c r="Q10" s="174">
        <f t="shared" si="1"/>
        <v>14</v>
      </c>
      <c r="R10" s="175">
        <f t="shared" si="2"/>
        <v>37.5</v>
      </c>
      <c r="S10" s="152">
        <v>4</v>
      </c>
      <c r="T10" s="139">
        <v>27</v>
      </c>
      <c r="U10" s="139"/>
      <c r="V10" s="139">
        <v>47</v>
      </c>
      <c r="W10" s="139">
        <v>5</v>
      </c>
      <c r="X10" s="139"/>
      <c r="Y10" s="139"/>
      <c r="Z10" s="139"/>
    </row>
    <row r="11" spans="1:26" s="153" customFormat="1" ht="18.75" thickBot="1">
      <c r="A11" s="139"/>
      <c r="B11" s="140" t="s">
        <v>73</v>
      </c>
      <c r="C11" s="141" t="str">
        <f>LOOKUP('[1]Sobota_I_kolo_sekt_A'!E6,'[1]Sobota_I_kolo_sekt_A'!E6)</f>
        <v>Púchov C</v>
      </c>
      <c r="D11" s="170">
        <f>LOOKUP(Nedela_I_kolo_sekt_A!S10,Nedela_I_kolo_sekt_A!S10)</f>
        <v>4</v>
      </c>
      <c r="E11" s="143">
        <f>LOOKUP(Nedela_I_kolo_sekt_A!Q10,Nedela_I_kolo_sekt_A!Q10)</f>
        <v>2</v>
      </c>
      <c r="F11" s="144">
        <f>LOOKUP(Nedela_I_kolo_sekt_A!P10,Nedela_I_kolo_sekt_A!P10)</f>
        <v>8.5</v>
      </c>
      <c r="G11" s="145">
        <f>Nedela_I_kolo_sekt_B!S10</f>
        <v>3</v>
      </c>
      <c r="H11" s="146">
        <f>Nedela_I_kolo_sekt_B!Q10</f>
        <v>5</v>
      </c>
      <c r="I11" s="147">
        <f>Nedela_I_kolo_sekt_B!P10</f>
        <v>7</v>
      </c>
      <c r="J11" s="145">
        <f>Nedela_I_kolo_sekt_C!S10</f>
        <v>7</v>
      </c>
      <c r="K11" s="146">
        <f>Nedela_I_kolo_sekt_C!Q10</f>
        <v>2</v>
      </c>
      <c r="L11" s="171">
        <f>Nedela_I_kolo_sekt_C!P10</f>
        <v>5.5</v>
      </c>
      <c r="M11" s="172">
        <f>Nedela_I_kolo_sekt_D!S10</f>
        <v>6</v>
      </c>
      <c r="N11" s="146">
        <f>Nedela_I_kolo_sekt_D!Q10</f>
        <v>3</v>
      </c>
      <c r="O11" s="147">
        <f>Nedela_I_kolo_sekt_D!P10</f>
        <v>8.5</v>
      </c>
      <c r="P11" s="173">
        <f t="shared" si="0"/>
        <v>20</v>
      </c>
      <c r="Q11" s="174">
        <f t="shared" si="1"/>
        <v>12</v>
      </c>
      <c r="R11" s="175">
        <f t="shared" si="2"/>
        <v>29.5</v>
      </c>
      <c r="S11" s="152">
        <v>5</v>
      </c>
      <c r="T11" s="139">
        <v>7</v>
      </c>
      <c r="U11" s="139"/>
      <c r="V11" s="139">
        <v>18</v>
      </c>
      <c r="W11" s="139">
        <v>6</v>
      </c>
      <c r="X11" s="139"/>
      <c r="Y11" s="139"/>
      <c r="Z11" s="139"/>
    </row>
    <row r="12" spans="1:26" ht="18.75" thickBot="1">
      <c r="A12" s="5"/>
      <c r="B12" s="76" t="s">
        <v>74</v>
      </c>
      <c r="C12" s="99" t="str">
        <f>LOOKUP('[1]Sobota_I_kolo_sekt_A'!E13,'[1]Sobota_I_kolo_sekt_A'!E13)</f>
        <v>Trnava B</v>
      </c>
      <c r="D12" s="87">
        <f>LOOKUP(Nedela_I_kolo_sekt_A!S11,Nedela_I_kolo_sekt_A!S11)</f>
        <v>9</v>
      </c>
      <c r="E12" s="85">
        <f>LOOKUP(Nedela_I_kolo_sekt_A!Q11,Nedela_I_kolo_sekt_A!Q11)</f>
        <v>2</v>
      </c>
      <c r="F12" s="88">
        <f>LOOKUP(Nedela_I_kolo_sekt_A!P11,Nedela_I_kolo_sekt_A!P11)</f>
        <v>2.5</v>
      </c>
      <c r="G12" s="78">
        <f>Nedela_I_kolo_sekt_B!S11</f>
        <v>7</v>
      </c>
      <c r="H12" s="79">
        <f>Nedela_I_kolo_sekt_B!Q11</f>
        <v>2</v>
      </c>
      <c r="I12" s="82">
        <f>Nedela_I_kolo_sekt_B!P11</f>
        <v>8.5</v>
      </c>
      <c r="J12" s="78">
        <f>Nedela_I_kolo_sekt_C!S11</f>
        <v>3</v>
      </c>
      <c r="K12" s="79">
        <f>Nedela_I_kolo_sekt_C!Q11</f>
        <v>6</v>
      </c>
      <c r="L12" s="80">
        <f>Nedela_I_kolo_sekt_C!P11</f>
        <v>17</v>
      </c>
      <c r="M12" s="81">
        <f>Nedela_I_kolo_sekt_D!S11</f>
        <v>7</v>
      </c>
      <c r="N12" s="79">
        <f>Nedela_I_kolo_sekt_D!Q11</f>
        <v>3</v>
      </c>
      <c r="O12" s="82">
        <f>Nedela_I_kolo_sekt_D!P11</f>
        <v>5.5</v>
      </c>
      <c r="P12" s="68">
        <f t="shared" si="0"/>
        <v>26</v>
      </c>
      <c r="Q12" s="70">
        <f t="shared" si="1"/>
        <v>13</v>
      </c>
      <c r="R12" s="73">
        <f t="shared" si="2"/>
        <v>33.5</v>
      </c>
      <c r="S12" s="89">
        <v>8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6" t="s">
        <v>75</v>
      </c>
      <c r="C13" s="99" t="str">
        <f>LOOKUP('[1]Sobota_I_kolo_sekt_A'!E9,'[1]Sobota_I_kolo_sekt_A'!E9)</f>
        <v>Vrbové A</v>
      </c>
      <c r="D13" s="87">
        <f>LOOKUP(Nedela_I_kolo_sekt_A!S12,Nedela_I_kolo_sekt_A!S12)</f>
        <v>5</v>
      </c>
      <c r="E13" s="85">
        <f>LOOKUP(Nedela_I_kolo_sekt_A!Q12,Nedela_I_kolo_sekt_A!Q12)</f>
        <v>3</v>
      </c>
      <c r="F13" s="88">
        <f>LOOKUP(Nedela_I_kolo_sekt_A!P12,Nedela_I_kolo_sekt_A!P12)</f>
        <v>8</v>
      </c>
      <c r="G13" s="78">
        <f>Nedela_I_kolo_sekt_B!S12</f>
        <v>8</v>
      </c>
      <c r="H13" s="79">
        <f>Nedela_I_kolo_sekt_B!Q12</f>
        <v>2</v>
      </c>
      <c r="I13" s="82">
        <f>Nedela_I_kolo_sekt_B!P12</f>
        <v>5.5</v>
      </c>
      <c r="J13" s="78">
        <f>Nedela_I_kolo_sekt_C!S12</f>
        <v>1</v>
      </c>
      <c r="K13" s="79">
        <f>Nedela_I_kolo_sekt_C!Q12</f>
        <v>11</v>
      </c>
      <c r="L13" s="80">
        <f>Nedela_I_kolo_sekt_C!P12</f>
        <v>31.5</v>
      </c>
      <c r="M13" s="81">
        <f>Nedela_I_kolo_sekt_D!S12</f>
        <v>1</v>
      </c>
      <c r="N13" s="79">
        <f>Nedela_I_kolo_sekt_D!Q12</f>
        <v>7</v>
      </c>
      <c r="O13" s="82">
        <f>Nedela_I_kolo_sekt_D!P12</f>
        <v>24</v>
      </c>
      <c r="P13" s="68">
        <f t="shared" si="0"/>
        <v>15</v>
      </c>
      <c r="Q13" s="70">
        <f t="shared" si="1"/>
        <v>23</v>
      </c>
      <c r="R13" s="73">
        <f t="shared" si="2"/>
        <v>69</v>
      </c>
      <c r="S13" s="89">
        <v>2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6" t="s">
        <v>76</v>
      </c>
      <c r="C14" s="99" t="str">
        <f>LOOKUP('[1]Sobota_I_kolo_sekt_A'!E11,'[1]Sobota_I_kolo_sekt_A'!E11)</f>
        <v>Vrbové B</v>
      </c>
      <c r="D14" s="87">
        <f>LOOKUP(Nedela_I_kolo_sekt_A!S13,Nedela_I_kolo_sekt_A!S13)</f>
        <v>8</v>
      </c>
      <c r="E14" s="85">
        <f>LOOKUP(Nedela_I_kolo_sekt_A!Q13,Nedela_I_kolo_sekt_A!Q13)</f>
        <v>3</v>
      </c>
      <c r="F14" s="88">
        <f>LOOKUP(Nedela_I_kolo_sekt_A!P13,Nedela_I_kolo_sekt_A!P13)</f>
        <v>6.5</v>
      </c>
      <c r="G14" s="78">
        <f>Nedela_I_kolo_sekt_B!S13</f>
        <v>6</v>
      </c>
      <c r="H14" s="79">
        <f>Nedela_I_kolo_sekt_B!Q13</f>
        <v>2</v>
      </c>
      <c r="I14" s="82">
        <f>Nedela_I_kolo_sekt_B!P13</f>
        <v>4</v>
      </c>
      <c r="J14" s="78">
        <f>Nedela_I_kolo_sekt_C!S13</f>
        <v>6</v>
      </c>
      <c r="K14" s="79">
        <f>Nedela_I_kolo_sekt_C!Q13</f>
        <v>3</v>
      </c>
      <c r="L14" s="80">
        <f>Nedela_I_kolo_sekt_C!P13</f>
        <v>9.5</v>
      </c>
      <c r="M14" s="81">
        <f>Nedela_I_kolo_sekt_D!S13</f>
        <v>5</v>
      </c>
      <c r="N14" s="79">
        <f>Nedela_I_kolo_sekt_D!Q13</f>
        <v>3</v>
      </c>
      <c r="O14" s="82">
        <f>Nedela_I_kolo_sekt_D!P13</f>
        <v>11</v>
      </c>
      <c r="P14" s="68">
        <f t="shared" si="0"/>
        <v>25</v>
      </c>
      <c r="Q14" s="70">
        <f t="shared" si="1"/>
        <v>11</v>
      </c>
      <c r="R14" s="73">
        <f t="shared" si="2"/>
        <v>31</v>
      </c>
      <c r="S14" s="89">
        <v>7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6"/>
      <c r="C15" s="99"/>
      <c r="D15" s="87">
        <f>LOOKUP(Nedela_I_kolo_sekt_A!S14,Nedela_I_kolo_sekt_A!S14)</f>
        <v>11.5</v>
      </c>
      <c r="E15" s="85">
        <f>LOOKUP(Nedela_I_kolo_sekt_A!Q14,Nedela_I_kolo_sekt_A!Q14)</f>
        <v>-2</v>
      </c>
      <c r="F15" s="88">
        <f>LOOKUP(Nedela_I_kolo_sekt_A!P14,Nedela_I_kolo_sekt_A!P14)</f>
        <v>-2</v>
      </c>
      <c r="G15" s="78">
        <f>Nedela_I_kolo_sekt_B!S14</f>
        <v>11.5</v>
      </c>
      <c r="H15" s="79">
        <f>Nedela_I_kolo_sekt_B!Q14</f>
        <v>-2</v>
      </c>
      <c r="I15" s="82">
        <f>Nedela_I_kolo_sekt_B!P14</f>
        <v>-2</v>
      </c>
      <c r="J15" s="78">
        <f>Nedela_I_kolo_sekt_C!S14</f>
        <v>11.5</v>
      </c>
      <c r="K15" s="79">
        <f>Nedela_I_kolo_sekt_C!Q14</f>
        <v>-2</v>
      </c>
      <c r="L15" s="80">
        <f>Nedela_I_kolo_sekt_C!P14</f>
        <v>-2</v>
      </c>
      <c r="M15" s="81">
        <f>Nedela_I_kolo_sekt_D!S14</f>
        <v>11.5</v>
      </c>
      <c r="N15" s="79">
        <f>Nedela_I_kolo_sekt_D!Q14</f>
        <v>-2</v>
      </c>
      <c r="O15" s="82">
        <f>Nedela_I_kolo_sekt_D!P14</f>
        <v>-2</v>
      </c>
      <c r="P15" s="68">
        <f t="shared" si="0"/>
        <v>46</v>
      </c>
      <c r="Q15" s="70">
        <f t="shared" si="1"/>
        <v>-8</v>
      </c>
      <c r="R15" s="73">
        <f t="shared" si="2"/>
        <v>-8</v>
      </c>
      <c r="S15" s="89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7"/>
      <c r="C16" s="100"/>
      <c r="D16" s="93">
        <f>LOOKUP(Nedela_I_kolo_sekt_A!S15,Nedela_I_kolo_sekt_A!S15)</f>
        <v>11.5</v>
      </c>
      <c r="E16" s="91">
        <f>LOOKUP(Nedela_I_kolo_sekt_A!Q15,Nedela_I_kolo_sekt_A!Q15)</f>
        <v>-2</v>
      </c>
      <c r="F16" s="94">
        <f>LOOKUP(Nedela_I_kolo_sekt_A!P15,Nedela_I_kolo_sekt_A!P15)</f>
        <v>-2</v>
      </c>
      <c r="G16" s="78">
        <f>Nedela_I_kolo_sekt_B!S15</f>
        <v>11.5</v>
      </c>
      <c r="H16" s="79">
        <f>Nedela_I_kolo_sekt_B!Q15</f>
        <v>-2</v>
      </c>
      <c r="I16" s="82">
        <f>Nedela_I_kolo_sekt_B!P15</f>
        <v>-2</v>
      </c>
      <c r="J16" s="78">
        <f>Nedela_I_kolo_sekt_C!S15</f>
        <v>11.5</v>
      </c>
      <c r="K16" s="79">
        <f>Nedela_I_kolo_sekt_C!Q15</f>
        <v>-2</v>
      </c>
      <c r="L16" s="80">
        <f>Nedela_I_kolo_sekt_C!P15</f>
        <v>-2</v>
      </c>
      <c r="M16" s="81">
        <f>Nedela_I_kolo_sekt_D!S15</f>
        <v>11.5</v>
      </c>
      <c r="N16" s="79">
        <f>Nedela_I_kolo_sekt_D!Q15</f>
        <v>-2</v>
      </c>
      <c r="O16" s="82">
        <f>Nedela_I_kolo_sekt_D!P15</f>
        <v>-2</v>
      </c>
      <c r="P16" s="68">
        <f t="shared" si="0"/>
        <v>46</v>
      </c>
      <c r="Q16" s="71">
        <f t="shared" si="1"/>
        <v>-8</v>
      </c>
      <c r="R16" s="74">
        <f t="shared" si="2"/>
        <v>-8</v>
      </c>
      <c r="S16" s="95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6"/>
      <c r="C17" s="97"/>
      <c r="D17" s="98">
        <f>SUM(D5:D16)</f>
        <v>79</v>
      </c>
      <c r="E17" s="98">
        <f aca="true" t="shared" si="3" ref="E17:P17">SUM(E5:E16)</f>
        <v>25</v>
      </c>
      <c r="F17" s="98">
        <f t="shared" si="3"/>
        <v>74</v>
      </c>
      <c r="G17" s="98">
        <f t="shared" si="3"/>
        <v>79</v>
      </c>
      <c r="H17" s="98">
        <f t="shared" si="3"/>
        <v>27</v>
      </c>
      <c r="I17" s="98">
        <f t="shared" si="3"/>
        <v>67.5</v>
      </c>
      <c r="J17" s="98">
        <f t="shared" si="3"/>
        <v>79</v>
      </c>
      <c r="K17" s="98">
        <f t="shared" si="3"/>
        <v>42</v>
      </c>
      <c r="L17" s="98">
        <f t="shared" si="3"/>
        <v>113.5</v>
      </c>
      <c r="M17" s="98">
        <f t="shared" si="3"/>
        <v>79</v>
      </c>
      <c r="N17" s="98">
        <f t="shared" si="3"/>
        <v>28</v>
      </c>
      <c r="O17" s="98">
        <f t="shared" si="3"/>
        <v>94</v>
      </c>
      <c r="P17" s="98">
        <f t="shared" si="3"/>
        <v>316</v>
      </c>
      <c r="Q17" s="97"/>
      <c r="R17" s="97"/>
      <c r="S17" s="9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</mergeCells>
  <printOptions/>
  <pageMargins left="0.23" right="0.33" top="1" bottom="1" header="0.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8515625" style="0" customWidth="1"/>
    <col min="2" max="2" width="15.421875" style="0" customWidth="1"/>
    <col min="8" max="8" width="8.8515625" style="0" customWidth="1"/>
    <col min="9" max="11" width="9.140625" style="0" hidden="1" customWidth="1"/>
    <col min="12" max="12" width="10.28125" style="0" customWidth="1"/>
  </cols>
  <sheetData>
    <row r="1" spans="1:15" ht="46.5" customHeight="1" thickBot="1">
      <c r="A1" s="124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13.5" thickBot="1">
      <c r="A2" s="132" t="s">
        <v>99</v>
      </c>
      <c r="B2" s="122" t="s">
        <v>2</v>
      </c>
      <c r="C2" s="127" t="s">
        <v>85</v>
      </c>
      <c r="D2" s="128"/>
      <c r="E2" s="128"/>
      <c r="F2" s="129" t="s">
        <v>86</v>
      </c>
      <c r="G2" s="128"/>
      <c r="H2" s="130"/>
      <c r="I2" s="127" t="s">
        <v>100</v>
      </c>
      <c r="J2" s="128"/>
      <c r="K2" s="128"/>
      <c r="L2" s="134" t="s">
        <v>101</v>
      </c>
      <c r="M2" s="136" t="s">
        <v>12</v>
      </c>
      <c r="N2" s="120" t="s">
        <v>62</v>
      </c>
      <c r="O2" s="122" t="s">
        <v>63</v>
      </c>
    </row>
    <row r="3" spans="1:15" ht="23.25" thickBot="1">
      <c r="A3" s="133"/>
      <c r="B3" s="131"/>
      <c r="C3" s="65" t="s">
        <v>63</v>
      </c>
      <c r="D3" s="61" t="s">
        <v>82</v>
      </c>
      <c r="E3" s="61" t="s">
        <v>83</v>
      </c>
      <c r="F3" s="67" t="s">
        <v>63</v>
      </c>
      <c r="G3" s="61" t="s">
        <v>82</v>
      </c>
      <c r="H3" s="66" t="s">
        <v>83</v>
      </c>
      <c r="I3" s="65" t="s">
        <v>63</v>
      </c>
      <c r="J3" s="61" t="s">
        <v>82</v>
      </c>
      <c r="K3" s="61" t="s">
        <v>83</v>
      </c>
      <c r="L3" s="138"/>
      <c r="M3" s="137"/>
      <c r="N3" s="121"/>
      <c r="O3" s="123"/>
    </row>
    <row r="4" spans="1:15" ht="18.75" thickBot="1">
      <c r="A4" s="75" t="s">
        <v>67</v>
      </c>
      <c r="B4" s="99" t="s">
        <v>103</v>
      </c>
      <c r="C4" s="81">
        <f>Celkovo_sobota_I_kola!P5</f>
        <v>14</v>
      </c>
      <c r="D4" s="79">
        <f>Celkovo_sobota_I_kola!Q5</f>
        <v>27</v>
      </c>
      <c r="E4" s="82">
        <f>Celkovo_sobota_I_kola!R5</f>
        <v>81</v>
      </c>
      <c r="F4" s="78">
        <f>Celkovo_nedela_I_kola!P5</f>
        <v>11</v>
      </c>
      <c r="G4" s="79">
        <f>Celkovo_nedela_I_kola!Q5</f>
        <v>26</v>
      </c>
      <c r="H4" s="82">
        <f>Celkovo_nedela_I_kola!R5</f>
        <v>63</v>
      </c>
      <c r="I4" s="78"/>
      <c r="J4" s="79"/>
      <c r="K4" s="80"/>
      <c r="L4" s="108">
        <f aca="true" t="shared" si="0" ref="L4:L15">C4+F4</f>
        <v>25</v>
      </c>
      <c r="M4" s="105">
        <f aca="true" t="shared" si="1" ref="M4:M15">D4+G4</f>
        <v>53</v>
      </c>
      <c r="N4" s="106">
        <f aca="true" t="shared" si="2" ref="N4:N15">E4+H4</f>
        <v>144</v>
      </c>
      <c r="O4" s="83">
        <v>1</v>
      </c>
    </row>
    <row r="5" spans="1:15" ht="18.75" thickBot="1">
      <c r="A5" s="76" t="s">
        <v>68</v>
      </c>
      <c r="B5" s="99" t="s">
        <v>104</v>
      </c>
      <c r="C5" s="81">
        <f>Celkovo_sobota_I_kola!P6</f>
        <v>44</v>
      </c>
      <c r="D5" s="79">
        <f>Celkovo_sobota_I_kola!Q6</f>
        <v>0</v>
      </c>
      <c r="E5" s="82">
        <f>Celkovo_sobota_I_kola!R6</f>
        <v>0</v>
      </c>
      <c r="F5" s="78">
        <f>Celkovo_nedela_I_kola!P6</f>
        <v>44</v>
      </c>
      <c r="G5" s="79">
        <f>Celkovo_nedela_I_kola!Q6</f>
        <v>0</v>
      </c>
      <c r="H5" s="82">
        <f>Celkovo_nedela_I_kola!R6</f>
        <v>0</v>
      </c>
      <c r="I5" s="84"/>
      <c r="J5" s="85"/>
      <c r="K5" s="86"/>
      <c r="L5" s="108">
        <f t="shared" si="0"/>
        <v>88</v>
      </c>
      <c r="M5" s="105">
        <f t="shared" si="1"/>
        <v>0</v>
      </c>
      <c r="N5" s="106">
        <f t="shared" si="2"/>
        <v>0</v>
      </c>
      <c r="O5" s="89">
        <v>10</v>
      </c>
    </row>
    <row r="6" spans="1:15" ht="18.75" thickBot="1">
      <c r="A6" s="76" t="s">
        <v>69</v>
      </c>
      <c r="B6" s="99" t="s">
        <v>105</v>
      </c>
      <c r="C6" s="81">
        <f>Celkovo_sobota_I_kola!P7</f>
        <v>27</v>
      </c>
      <c r="D6" s="79">
        <f>Celkovo_sobota_I_kola!Q7</f>
        <v>26</v>
      </c>
      <c r="E6" s="82">
        <f>Celkovo_sobota_I_kola!R7</f>
        <v>56.5</v>
      </c>
      <c r="F6" s="78">
        <f>Celkovo_nedela_I_kola!P7</f>
        <v>26</v>
      </c>
      <c r="G6" s="79">
        <f>Celkovo_nedela_I_kola!Q7</f>
        <v>9</v>
      </c>
      <c r="H6" s="82">
        <f>Celkovo_nedela_I_kola!R7</f>
        <v>24.5</v>
      </c>
      <c r="I6" s="84"/>
      <c r="J6" s="85"/>
      <c r="K6" s="86"/>
      <c r="L6" s="108">
        <f t="shared" si="0"/>
        <v>53</v>
      </c>
      <c r="M6" s="105">
        <f t="shared" si="1"/>
        <v>35</v>
      </c>
      <c r="N6" s="106">
        <f t="shared" si="2"/>
        <v>81</v>
      </c>
      <c r="O6" s="89">
        <v>9</v>
      </c>
    </row>
    <row r="7" spans="1:15" ht="18.75" thickBot="1">
      <c r="A7" s="76" t="s">
        <v>70</v>
      </c>
      <c r="B7" s="99" t="s">
        <v>106</v>
      </c>
      <c r="C7" s="81">
        <f>Celkovo_sobota_I_kola!P8</f>
        <v>27</v>
      </c>
      <c r="D7" s="79">
        <f>Celkovo_sobota_I_kola!Q8</f>
        <v>30</v>
      </c>
      <c r="E7" s="82">
        <f>Celkovo_sobota_I_kola!R8</f>
        <v>54.5</v>
      </c>
      <c r="F7" s="78">
        <f>Celkovo_nedela_I_kola!P8</f>
        <v>15</v>
      </c>
      <c r="G7" s="79">
        <f>Celkovo_nedela_I_kola!Q8</f>
        <v>18</v>
      </c>
      <c r="H7" s="82">
        <f>Celkovo_nedela_I_kola!R8</f>
        <v>43</v>
      </c>
      <c r="I7" s="84"/>
      <c r="J7" s="85"/>
      <c r="K7" s="86"/>
      <c r="L7" s="108">
        <f t="shared" si="0"/>
        <v>42</v>
      </c>
      <c r="M7" s="105">
        <f t="shared" si="1"/>
        <v>48</v>
      </c>
      <c r="N7" s="106">
        <f t="shared" si="2"/>
        <v>97.5</v>
      </c>
      <c r="O7" s="89">
        <v>5</v>
      </c>
    </row>
    <row r="8" spans="1:15" ht="18.75" thickBot="1">
      <c r="A8" s="76" t="s">
        <v>71</v>
      </c>
      <c r="B8" s="99" t="s">
        <v>107</v>
      </c>
      <c r="C8" s="81">
        <f>Celkovo_sobota_I_kola!P9</f>
        <v>22</v>
      </c>
      <c r="D8" s="79">
        <f>Celkovo_sobota_I_kola!Q9</f>
        <v>25</v>
      </c>
      <c r="E8" s="82">
        <f>Celkovo_sobota_I_kola!R9</f>
        <v>66.5</v>
      </c>
      <c r="F8" s="78">
        <f>Celkovo_nedela_I_kola!P9</f>
        <v>22</v>
      </c>
      <c r="G8" s="79">
        <f>Celkovo_nedela_I_kola!Q9</f>
        <v>12</v>
      </c>
      <c r="H8" s="82">
        <f>Celkovo_nedela_I_kola!R9</f>
        <v>34</v>
      </c>
      <c r="I8" s="84"/>
      <c r="J8" s="85"/>
      <c r="K8" s="86"/>
      <c r="L8" s="108">
        <f t="shared" si="0"/>
        <v>44</v>
      </c>
      <c r="M8" s="105">
        <f t="shared" si="1"/>
        <v>37</v>
      </c>
      <c r="N8" s="106">
        <f t="shared" si="2"/>
        <v>100.5</v>
      </c>
      <c r="O8" s="89">
        <v>6</v>
      </c>
    </row>
    <row r="9" spans="1:15" s="153" customFormat="1" ht="18.75" thickBot="1">
      <c r="A9" s="140" t="s">
        <v>72</v>
      </c>
      <c r="B9" s="141" t="s">
        <v>108</v>
      </c>
      <c r="C9" s="172">
        <f>Celkovo_sobota_I_kola!P10</f>
        <v>15</v>
      </c>
      <c r="D9" s="146">
        <f>Celkovo_sobota_I_kola!Q10</f>
        <v>34</v>
      </c>
      <c r="E9" s="147">
        <f>Celkovo_sobota_I_kola!R10</f>
        <v>79</v>
      </c>
      <c r="F9" s="145">
        <f>Celkovo_nedela_I_kola!P10</f>
        <v>20</v>
      </c>
      <c r="G9" s="146">
        <f>Celkovo_nedela_I_kola!Q10</f>
        <v>14</v>
      </c>
      <c r="H9" s="147">
        <f>Celkovo_nedela_I_kola!R10</f>
        <v>37.5</v>
      </c>
      <c r="I9" s="148"/>
      <c r="J9" s="143"/>
      <c r="K9" s="149"/>
      <c r="L9" s="176">
        <f t="shared" si="0"/>
        <v>35</v>
      </c>
      <c r="M9" s="177">
        <f t="shared" si="1"/>
        <v>48</v>
      </c>
      <c r="N9" s="151">
        <f t="shared" si="2"/>
        <v>116.5</v>
      </c>
      <c r="O9" s="152">
        <v>4</v>
      </c>
    </row>
    <row r="10" spans="1:15" s="153" customFormat="1" ht="18.75" thickBot="1">
      <c r="A10" s="140" t="s">
        <v>73</v>
      </c>
      <c r="B10" s="141" t="s">
        <v>109</v>
      </c>
      <c r="C10" s="172">
        <f>Celkovo_sobota_I_kola!P11</f>
        <v>12</v>
      </c>
      <c r="D10" s="146">
        <f>Celkovo_sobota_I_kola!Q11</f>
        <v>36</v>
      </c>
      <c r="E10" s="147">
        <f>Celkovo_sobota_I_kola!R11</f>
        <v>100.5</v>
      </c>
      <c r="F10" s="145">
        <f>Celkovo_nedela_I_kola!P11</f>
        <v>20</v>
      </c>
      <c r="G10" s="146">
        <f>Celkovo_nedela_I_kola!Q11</f>
        <v>12</v>
      </c>
      <c r="H10" s="147">
        <f>Celkovo_nedela_I_kola!R11</f>
        <v>29.5</v>
      </c>
      <c r="I10" s="148"/>
      <c r="J10" s="143"/>
      <c r="K10" s="149"/>
      <c r="L10" s="176">
        <f t="shared" si="0"/>
        <v>32</v>
      </c>
      <c r="M10" s="177">
        <f t="shared" si="1"/>
        <v>48</v>
      </c>
      <c r="N10" s="151">
        <f t="shared" si="2"/>
        <v>130</v>
      </c>
      <c r="O10" s="152">
        <v>3</v>
      </c>
    </row>
    <row r="11" spans="1:15" ht="18.75" thickBot="1">
      <c r="A11" s="76" t="s">
        <v>74</v>
      </c>
      <c r="B11" s="99" t="s">
        <v>110</v>
      </c>
      <c r="C11" s="81">
        <f>Celkovo_sobota_I_kola!P12</f>
        <v>22</v>
      </c>
      <c r="D11" s="79">
        <f>Celkovo_sobota_I_kola!Q12</f>
        <v>23</v>
      </c>
      <c r="E11" s="82">
        <f>Celkovo_sobota_I_kola!R12</f>
        <v>67.5</v>
      </c>
      <c r="F11" s="78">
        <f>Celkovo_nedela_I_kola!P12</f>
        <v>26</v>
      </c>
      <c r="G11" s="79">
        <f>Celkovo_nedela_I_kola!Q12</f>
        <v>13</v>
      </c>
      <c r="H11" s="82">
        <f>Celkovo_nedela_I_kola!R12</f>
        <v>33.5</v>
      </c>
      <c r="I11" s="84"/>
      <c r="J11" s="85"/>
      <c r="K11" s="86"/>
      <c r="L11" s="108">
        <f t="shared" si="0"/>
        <v>48</v>
      </c>
      <c r="M11" s="105">
        <f t="shared" si="1"/>
        <v>36</v>
      </c>
      <c r="N11" s="106">
        <f t="shared" si="2"/>
        <v>101</v>
      </c>
      <c r="O11" s="89">
        <v>7</v>
      </c>
    </row>
    <row r="12" spans="1:15" ht="18.75" thickBot="1">
      <c r="A12" s="76" t="s">
        <v>75</v>
      </c>
      <c r="B12" s="99" t="s">
        <v>111</v>
      </c>
      <c r="C12" s="81">
        <f>Celkovo_sobota_I_kola!P13</f>
        <v>15</v>
      </c>
      <c r="D12" s="79">
        <f>Celkovo_sobota_I_kola!Q13</f>
        <v>37</v>
      </c>
      <c r="E12" s="82">
        <f>Celkovo_sobota_I_kola!R13</f>
        <v>96</v>
      </c>
      <c r="F12" s="78">
        <f>Celkovo_nedela_I_kola!P13</f>
        <v>15</v>
      </c>
      <c r="G12" s="79">
        <f>Celkovo_nedela_I_kola!Q13</f>
        <v>23</v>
      </c>
      <c r="H12" s="82">
        <f>Celkovo_nedela_I_kola!R13</f>
        <v>69</v>
      </c>
      <c r="I12" s="84"/>
      <c r="J12" s="85"/>
      <c r="K12" s="86"/>
      <c r="L12" s="108">
        <f t="shared" si="0"/>
        <v>30</v>
      </c>
      <c r="M12" s="105">
        <f t="shared" si="1"/>
        <v>60</v>
      </c>
      <c r="N12" s="106">
        <f t="shared" si="2"/>
        <v>165</v>
      </c>
      <c r="O12" s="89">
        <v>2</v>
      </c>
    </row>
    <row r="13" spans="1:15" ht="18.75" thickBot="1">
      <c r="A13" s="76" t="s">
        <v>76</v>
      </c>
      <c r="B13" s="99" t="s">
        <v>112</v>
      </c>
      <c r="C13" s="81">
        <f>Celkovo_sobota_I_kola!P14</f>
        <v>26</v>
      </c>
      <c r="D13" s="79">
        <f>Celkovo_sobota_I_kola!Q14</f>
        <v>23</v>
      </c>
      <c r="E13" s="82">
        <f>Celkovo_sobota_I_kola!R14</f>
        <v>58</v>
      </c>
      <c r="F13" s="78">
        <f>Celkovo_nedela_I_kola!P14</f>
        <v>25</v>
      </c>
      <c r="G13" s="79">
        <f>Celkovo_nedela_I_kola!Q14</f>
        <v>11</v>
      </c>
      <c r="H13" s="82">
        <f>Celkovo_nedela_I_kola!R14</f>
        <v>31</v>
      </c>
      <c r="I13" s="84"/>
      <c r="J13" s="85"/>
      <c r="K13" s="86"/>
      <c r="L13" s="108">
        <f t="shared" si="0"/>
        <v>51</v>
      </c>
      <c r="M13" s="105">
        <f t="shared" si="1"/>
        <v>34</v>
      </c>
      <c r="N13" s="106">
        <f t="shared" si="2"/>
        <v>89</v>
      </c>
      <c r="O13" s="89">
        <v>8</v>
      </c>
    </row>
    <row r="14" spans="1:15" ht="18.75" thickBot="1">
      <c r="A14" s="76" t="s">
        <v>77</v>
      </c>
      <c r="B14" s="99"/>
      <c r="C14" s="81">
        <f>Celkovo_sobota_I_kola!P15</f>
        <v>0</v>
      </c>
      <c r="D14" s="79">
        <f>Celkovo_sobota_I_kola!Q15</f>
        <v>-8</v>
      </c>
      <c r="E14" s="82">
        <f>Celkovo_sobota_I_kola!R15</f>
        <v>-8</v>
      </c>
      <c r="F14" s="78">
        <f>Celkovo_nedela_I_kola!P15</f>
        <v>46</v>
      </c>
      <c r="G14" s="79">
        <f>Celkovo_nedela_I_kola!Q15</f>
        <v>-8</v>
      </c>
      <c r="H14" s="82">
        <f>Celkovo_nedela_I_kola!R15</f>
        <v>-8</v>
      </c>
      <c r="I14" s="84"/>
      <c r="J14" s="85"/>
      <c r="K14" s="86"/>
      <c r="L14" s="108">
        <f t="shared" si="0"/>
        <v>46</v>
      </c>
      <c r="M14" s="105">
        <f t="shared" si="1"/>
        <v>-16</v>
      </c>
      <c r="N14" s="106">
        <f t="shared" si="2"/>
        <v>-16</v>
      </c>
      <c r="O14" s="89"/>
    </row>
    <row r="15" spans="1:15" ht="18.75" thickBot="1">
      <c r="A15" s="77" t="s">
        <v>78</v>
      </c>
      <c r="B15" s="99"/>
      <c r="C15" s="81">
        <f>Celkovo_sobota_I_kola!P16</f>
        <v>0</v>
      </c>
      <c r="D15" s="79">
        <f>Celkovo_sobota_I_kola!Q16</f>
        <v>-8</v>
      </c>
      <c r="E15" s="82">
        <f>Celkovo_sobota_I_kola!R16</f>
        <v>-8</v>
      </c>
      <c r="F15" s="78">
        <f>Celkovo_nedela_I_kola!P16</f>
        <v>46</v>
      </c>
      <c r="G15" s="79">
        <f>Celkovo_nedela_I_kola!Q16</f>
        <v>-8</v>
      </c>
      <c r="H15" s="82">
        <f>Celkovo_nedela_I_kola!R16</f>
        <v>-8</v>
      </c>
      <c r="I15" s="90"/>
      <c r="J15" s="91"/>
      <c r="K15" s="92"/>
      <c r="L15" s="108">
        <f t="shared" si="0"/>
        <v>46</v>
      </c>
      <c r="M15" s="105">
        <f t="shared" si="1"/>
        <v>-16</v>
      </c>
      <c r="N15" s="106">
        <f t="shared" si="2"/>
        <v>-16</v>
      </c>
      <c r="O15" s="95"/>
    </row>
  </sheetData>
  <sheetProtection/>
  <mergeCells count="10">
    <mergeCell ref="A1:O1"/>
    <mergeCell ref="A2:A3"/>
    <mergeCell ref="B2:B3"/>
    <mergeCell ref="C2:E2"/>
    <mergeCell ref="F2:H2"/>
    <mergeCell ref="I2:K2"/>
    <mergeCell ref="L2:L3"/>
    <mergeCell ref="M2:M3"/>
    <mergeCell ref="N2:N3"/>
    <mergeCell ref="O2:O3"/>
  </mergeCells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U4" sqref="U4"/>
    </sheetView>
  </sheetViews>
  <sheetFormatPr defaultColWidth="9.140625" defaultRowHeight="12.75"/>
  <cols>
    <col min="1" max="1" width="3.28125" style="0" customWidth="1"/>
    <col min="2" max="2" width="7.140625" style="0" hidden="1" customWidth="1"/>
    <col min="3" max="3" width="16.28125" style="0" customWidth="1"/>
    <col min="4" max="5" width="8.8515625" style="0" customWidth="1"/>
    <col min="6" max="6" width="8.28125" style="0" bestFit="1" customWidth="1"/>
    <col min="7" max="7" width="8.140625" style="0" customWidth="1"/>
    <col min="9" max="9" width="9.421875" style="0" customWidth="1"/>
    <col min="10" max="12" width="12.28125" style="0" hidden="1" customWidth="1"/>
    <col min="13" max="13" width="10.7109375" style="0" customWidth="1"/>
    <col min="14" max="14" width="9.28125" style="0" customWidth="1"/>
    <col min="15" max="15" width="10.8515625" style="0" customWidth="1"/>
    <col min="16" max="16" width="7.00390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4" t="s">
        <v>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23" ht="16.5" customHeight="1" thickBot="1">
      <c r="A3" s="5"/>
      <c r="B3" s="132" t="s">
        <v>56</v>
      </c>
      <c r="C3" s="122" t="s">
        <v>2</v>
      </c>
      <c r="D3" s="127" t="s">
        <v>162</v>
      </c>
      <c r="E3" s="128"/>
      <c r="F3" s="128"/>
      <c r="G3" s="129" t="s">
        <v>163</v>
      </c>
      <c r="H3" s="128"/>
      <c r="I3" s="130"/>
      <c r="J3" s="127" t="s">
        <v>84</v>
      </c>
      <c r="K3" s="128"/>
      <c r="L3" s="128"/>
      <c r="M3" s="134" t="s">
        <v>98</v>
      </c>
      <c r="N3" s="136" t="s">
        <v>12</v>
      </c>
      <c r="O3" s="120" t="s">
        <v>62</v>
      </c>
      <c r="P3" s="122" t="s">
        <v>63</v>
      </c>
      <c r="Q3" s="4" t="s">
        <v>64</v>
      </c>
      <c r="R3" s="5"/>
      <c r="S3" s="4" t="s">
        <v>65</v>
      </c>
      <c r="T3" s="4" t="s">
        <v>66</v>
      </c>
      <c r="U3" s="5"/>
      <c r="V3" s="5"/>
      <c r="W3" s="5"/>
    </row>
    <row r="4" spans="1:23" ht="23.25" thickBot="1">
      <c r="A4" s="5"/>
      <c r="B4" s="133"/>
      <c r="C4" s="131"/>
      <c r="D4" s="65" t="s">
        <v>63</v>
      </c>
      <c r="E4" s="61" t="s">
        <v>82</v>
      </c>
      <c r="F4" s="61" t="s">
        <v>83</v>
      </c>
      <c r="G4" s="67" t="s">
        <v>63</v>
      </c>
      <c r="H4" s="61" t="s">
        <v>82</v>
      </c>
      <c r="I4" s="66" t="s">
        <v>83</v>
      </c>
      <c r="J4" s="65" t="s">
        <v>63</v>
      </c>
      <c r="K4" s="61" t="s">
        <v>82</v>
      </c>
      <c r="L4" s="61" t="s">
        <v>83</v>
      </c>
      <c r="M4" s="138"/>
      <c r="N4" s="137"/>
      <c r="O4" s="121"/>
      <c r="P4" s="123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5" t="s">
        <v>67</v>
      </c>
      <c r="C5" s="99" t="str">
        <f>LOOKUP('[1]Sobota_I_kolo_sekt_A'!E12,'[1]Sobota_I_kolo_sekt_A'!E12)</f>
        <v>Bánovce </v>
      </c>
      <c r="D5" s="111">
        <v>35</v>
      </c>
      <c r="E5" s="79">
        <v>24</v>
      </c>
      <c r="F5" s="82">
        <v>38.5</v>
      </c>
      <c r="G5" s="78">
        <f>'SO + NE'!L4</f>
        <v>25</v>
      </c>
      <c r="H5" s="79">
        <f>'SO + NE'!M4</f>
        <v>53</v>
      </c>
      <c r="I5" s="82">
        <f>'SO + NE'!N4</f>
        <v>144</v>
      </c>
      <c r="J5" s="78"/>
      <c r="K5" s="79"/>
      <c r="L5" s="80"/>
      <c r="M5" s="108">
        <f aca="true" t="shared" si="0" ref="M5:M16">SUM(D5,G5,J5,)</f>
        <v>60</v>
      </c>
      <c r="N5" s="105">
        <f aca="true" t="shared" si="1" ref="N5:N16">SUM(E5,H5,K5)</f>
        <v>77</v>
      </c>
      <c r="O5" s="106">
        <f aca="true" t="shared" si="2" ref="O5:O16">SUM(F5,I5,L5)</f>
        <v>182.5</v>
      </c>
      <c r="P5" s="83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6" t="s">
        <v>68</v>
      </c>
      <c r="C6" s="99" t="str">
        <f>LOOKUP('[1]Sobota_I_kolo_sekt_A'!E9,'[1]Sobota_I_kolo_sekt_A'!E9)</f>
        <v>Vrbové A</v>
      </c>
      <c r="D6" s="111">
        <v>31.5</v>
      </c>
      <c r="E6" s="85">
        <v>34</v>
      </c>
      <c r="F6" s="88">
        <v>59.5</v>
      </c>
      <c r="G6" s="78">
        <f>'SO + NE'!L12</f>
        <v>30</v>
      </c>
      <c r="H6" s="79">
        <f>'SO + NE'!M12</f>
        <v>60</v>
      </c>
      <c r="I6" s="82">
        <f>'SO + NE'!N12</f>
        <v>165</v>
      </c>
      <c r="J6" s="84"/>
      <c r="K6" s="85"/>
      <c r="L6" s="86"/>
      <c r="M6" s="109">
        <f t="shared" si="0"/>
        <v>61.5</v>
      </c>
      <c r="N6" s="107">
        <f t="shared" si="1"/>
        <v>94</v>
      </c>
      <c r="O6" s="106">
        <f t="shared" si="2"/>
        <v>224.5</v>
      </c>
      <c r="P6" s="89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6" t="s">
        <v>69</v>
      </c>
      <c r="C7" s="99" t="str">
        <f>LOOKUP('[1]Sobota_I_kolo_sekt_A'!E7,'[1]Sobota_I_kolo_sekt_A'!E7)</f>
        <v>Prešov</v>
      </c>
      <c r="D7" s="111">
        <v>28.5</v>
      </c>
      <c r="E7" s="85">
        <v>25</v>
      </c>
      <c r="F7" s="88">
        <v>57.5</v>
      </c>
      <c r="G7" s="78">
        <f>'SO + NE'!L8</f>
        <v>44</v>
      </c>
      <c r="H7" s="79">
        <f>'SO + NE'!M8</f>
        <v>37</v>
      </c>
      <c r="I7" s="82">
        <f>'SO + NE'!N8</f>
        <v>100.5</v>
      </c>
      <c r="J7" s="84"/>
      <c r="K7" s="85"/>
      <c r="L7" s="86"/>
      <c r="M7" s="109">
        <f t="shared" si="0"/>
        <v>72.5</v>
      </c>
      <c r="N7" s="107">
        <f t="shared" si="1"/>
        <v>62</v>
      </c>
      <c r="O7" s="106">
        <f t="shared" si="2"/>
        <v>158</v>
      </c>
      <c r="P7" s="89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s="153" customFormat="1" ht="18.75" thickBot="1">
      <c r="A8" s="139"/>
      <c r="B8" s="140" t="s">
        <v>70</v>
      </c>
      <c r="C8" s="141" t="str">
        <f>LOOKUP('[1]Sobota_I_kolo_sekt_A'!E6,'[1]Sobota_I_kolo_sekt_A'!E6)</f>
        <v>Púchov C</v>
      </c>
      <c r="D8" s="142">
        <v>45</v>
      </c>
      <c r="E8" s="143">
        <v>18</v>
      </c>
      <c r="F8" s="144">
        <v>30</v>
      </c>
      <c r="G8" s="145">
        <f>'SO + NE'!L10</f>
        <v>32</v>
      </c>
      <c r="H8" s="146">
        <f>'SO + NE'!M10</f>
        <v>48</v>
      </c>
      <c r="I8" s="147">
        <f>'SO + NE'!N10</f>
        <v>130</v>
      </c>
      <c r="J8" s="148"/>
      <c r="K8" s="143"/>
      <c r="L8" s="149"/>
      <c r="M8" s="142">
        <f t="shared" si="0"/>
        <v>77</v>
      </c>
      <c r="N8" s="150">
        <f t="shared" si="1"/>
        <v>66</v>
      </c>
      <c r="O8" s="151">
        <f t="shared" si="2"/>
        <v>160</v>
      </c>
      <c r="P8" s="152">
        <v>4</v>
      </c>
      <c r="Q8" s="139">
        <v>26</v>
      </c>
      <c r="R8" s="139"/>
      <c r="S8" s="139">
        <v>23</v>
      </c>
      <c r="T8" s="139">
        <v>27</v>
      </c>
      <c r="U8" s="139"/>
      <c r="V8" s="139"/>
      <c r="W8" s="139"/>
    </row>
    <row r="9" spans="1:23" s="153" customFormat="1" ht="18.75" thickBot="1">
      <c r="A9" s="139"/>
      <c r="B9" s="140" t="s">
        <v>71</v>
      </c>
      <c r="C9" s="141" t="str">
        <f>LOOKUP('[1]Sobota_I_kolo_sekt_A'!E5,'[1]Sobota_I_kolo_sekt_A'!E5)</f>
        <v>Púchov B</v>
      </c>
      <c r="D9" s="142">
        <v>43</v>
      </c>
      <c r="E9" s="143">
        <v>19</v>
      </c>
      <c r="F9" s="144">
        <v>38.5</v>
      </c>
      <c r="G9" s="145">
        <f>'SO + NE'!L9</f>
        <v>35</v>
      </c>
      <c r="H9" s="146">
        <f>'SO + NE'!M9</f>
        <v>48</v>
      </c>
      <c r="I9" s="147">
        <f>'SO + NE'!N9</f>
        <v>116.5</v>
      </c>
      <c r="J9" s="148"/>
      <c r="K9" s="143"/>
      <c r="L9" s="149"/>
      <c r="M9" s="142">
        <f t="shared" si="0"/>
        <v>78</v>
      </c>
      <c r="N9" s="150">
        <f t="shared" si="1"/>
        <v>67</v>
      </c>
      <c r="O9" s="151">
        <f t="shared" si="2"/>
        <v>155</v>
      </c>
      <c r="P9" s="152">
        <v>5</v>
      </c>
      <c r="Q9" s="139">
        <v>24</v>
      </c>
      <c r="R9" s="139"/>
      <c r="S9" s="139">
        <v>12</v>
      </c>
      <c r="T9" s="139">
        <v>14</v>
      </c>
      <c r="U9" s="139"/>
      <c r="V9" s="139"/>
      <c r="W9" s="139"/>
    </row>
    <row r="10" spans="1:23" ht="18.75" thickBot="1">
      <c r="A10" s="5"/>
      <c r="B10" s="76" t="s">
        <v>72</v>
      </c>
      <c r="C10" s="99" t="str">
        <f>LOOKUP('[1]Sobota_I_kolo_sekt_A'!E11,'[1]Sobota_I_kolo_sekt_A'!E11)</f>
        <v>Vrbové B</v>
      </c>
      <c r="D10" s="111">
        <v>30.5</v>
      </c>
      <c r="E10" s="85">
        <v>22</v>
      </c>
      <c r="F10" s="88">
        <v>39</v>
      </c>
      <c r="G10" s="78">
        <f>'SO + NE'!L13</f>
        <v>51</v>
      </c>
      <c r="H10" s="79">
        <f>'SO + NE'!M13</f>
        <v>34</v>
      </c>
      <c r="I10" s="82">
        <f>'SO + NE'!N13</f>
        <v>89</v>
      </c>
      <c r="J10" s="84"/>
      <c r="K10" s="85"/>
      <c r="L10" s="86"/>
      <c r="M10" s="109">
        <f t="shared" si="0"/>
        <v>81.5</v>
      </c>
      <c r="N10" s="107">
        <f t="shared" si="1"/>
        <v>56</v>
      </c>
      <c r="O10" s="106">
        <f t="shared" si="2"/>
        <v>128</v>
      </c>
      <c r="P10" s="89">
        <v>6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6" t="s">
        <v>73</v>
      </c>
      <c r="C11" s="99" t="str">
        <f>LOOKUP('[1]Sobota_I_kolo_sekt_A'!E8,'[1]Sobota_I_kolo_sekt_A'!E8)</f>
        <v>Humenné</v>
      </c>
      <c r="D11" s="111">
        <v>49</v>
      </c>
      <c r="E11" s="85">
        <v>12</v>
      </c>
      <c r="F11" s="88">
        <v>21</v>
      </c>
      <c r="G11" s="78">
        <f>'SO + NE'!L7</f>
        <v>42</v>
      </c>
      <c r="H11" s="79">
        <f>'SO + NE'!M7</f>
        <v>48</v>
      </c>
      <c r="I11" s="82">
        <f>'SO + NE'!N7</f>
        <v>97.5</v>
      </c>
      <c r="J11" s="84"/>
      <c r="K11" s="85"/>
      <c r="L11" s="86"/>
      <c r="M11" s="109">
        <f t="shared" si="0"/>
        <v>91</v>
      </c>
      <c r="N11" s="107">
        <f t="shared" si="1"/>
        <v>60</v>
      </c>
      <c r="O11" s="106">
        <f t="shared" si="2"/>
        <v>118.5</v>
      </c>
      <c r="P11" s="89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6" t="s">
        <v>74</v>
      </c>
      <c r="C12" s="99" t="str">
        <f>LOOKUP('[1]Sobota_I_kolo_sekt_A'!E13,'[1]Sobota_I_kolo_sekt_A'!E13)</f>
        <v>Trnava B</v>
      </c>
      <c r="D12" s="111">
        <v>51</v>
      </c>
      <c r="E12" s="85">
        <v>13</v>
      </c>
      <c r="F12" s="88">
        <v>25</v>
      </c>
      <c r="G12" s="78">
        <f>'SO + NE'!L11</f>
        <v>48</v>
      </c>
      <c r="H12" s="79">
        <f>'SO + NE'!M11</f>
        <v>36</v>
      </c>
      <c r="I12" s="82">
        <f>'SO + NE'!N11</f>
        <v>101</v>
      </c>
      <c r="J12" s="84"/>
      <c r="K12" s="85"/>
      <c r="L12" s="86"/>
      <c r="M12" s="109">
        <f t="shared" si="0"/>
        <v>99</v>
      </c>
      <c r="N12" s="107">
        <f t="shared" si="1"/>
        <v>49</v>
      </c>
      <c r="O12" s="106">
        <f t="shared" si="2"/>
        <v>126</v>
      </c>
      <c r="P12" s="89">
        <v>8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6" t="s">
        <v>75</v>
      </c>
      <c r="C13" s="99" t="str">
        <f>LOOKUP('[1]Sobota_I_kolo_sekt_A'!E10,'[1]Sobota_I_kolo_sekt_A'!E10)</f>
        <v>Hlohovec</v>
      </c>
      <c r="D13" s="111">
        <v>60</v>
      </c>
      <c r="E13" s="85">
        <v>11</v>
      </c>
      <c r="F13" s="88">
        <v>17</v>
      </c>
      <c r="G13" s="78">
        <f>'SO + NE'!L6</f>
        <v>53</v>
      </c>
      <c r="H13" s="79">
        <f>'SO + NE'!M6</f>
        <v>35</v>
      </c>
      <c r="I13" s="82">
        <f>'SO + NE'!N6</f>
        <v>81</v>
      </c>
      <c r="J13" s="84"/>
      <c r="K13" s="85"/>
      <c r="L13" s="86"/>
      <c r="M13" s="109">
        <f t="shared" si="0"/>
        <v>113</v>
      </c>
      <c r="N13" s="107">
        <f t="shared" si="1"/>
        <v>46</v>
      </c>
      <c r="O13" s="106">
        <f t="shared" si="2"/>
        <v>98</v>
      </c>
      <c r="P13" s="89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>
      <c r="A14" s="5"/>
      <c r="B14" s="76" t="s">
        <v>76</v>
      </c>
      <c r="C14" s="99" t="str">
        <f>LOOKUP('[1]Sobota_I_kolo_sekt_A'!E4,'[1]Sobota_I_kolo_sekt_A'!E4)</f>
        <v>Bratislava 1</v>
      </c>
      <c r="D14" s="111">
        <v>67.5</v>
      </c>
      <c r="E14" s="85">
        <v>6</v>
      </c>
      <c r="F14" s="88">
        <v>10</v>
      </c>
      <c r="G14" s="78">
        <f>'SO + NE'!L5</f>
        <v>88</v>
      </c>
      <c r="H14" s="79">
        <f>'SO + NE'!M5</f>
        <v>0</v>
      </c>
      <c r="I14" s="82">
        <f>'SO + NE'!N5</f>
        <v>0</v>
      </c>
      <c r="J14" s="84"/>
      <c r="K14" s="85"/>
      <c r="L14" s="86"/>
      <c r="M14" s="109">
        <f t="shared" si="0"/>
        <v>155.5</v>
      </c>
      <c r="N14" s="107">
        <f t="shared" si="1"/>
        <v>6</v>
      </c>
      <c r="O14" s="106">
        <f t="shared" si="2"/>
        <v>10</v>
      </c>
      <c r="P14" s="89">
        <v>10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">
      <c r="A15" s="5"/>
      <c r="B15" s="76" t="s">
        <v>77</v>
      </c>
      <c r="C15" s="99"/>
      <c r="D15" s="87"/>
      <c r="E15" s="85"/>
      <c r="F15" s="88"/>
      <c r="G15" s="84"/>
      <c r="H15" s="85"/>
      <c r="I15" s="88"/>
      <c r="J15" s="84"/>
      <c r="K15" s="85"/>
      <c r="L15" s="86"/>
      <c r="M15" s="109">
        <f t="shared" si="0"/>
        <v>0</v>
      </c>
      <c r="N15" s="107">
        <f t="shared" si="1"/>
        <v>0</v>
      </c>
      <c r="O15" s="106">
        <f t="shared" si="2"/>
        <v>0</v>
      </c>
      <c r="P15" s="89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7" t="s">
        <v>78</v>
      </c>
      <c r="C16" s="99"/>
      <c r="D16" s="93"/>
      <c r="E16" s="91"/>
      <c r="F16" s="94"/>
      <c r="G16" s="90"/>
      <c r="H16" s="91"/>
      <c r="I16" s="94"/>
      <c r="J16" s="90"/>
      <c r="K16" s="91"/>
      <c r="L16" s="92"/>
      <c r="M16" s="110">
        <f t="shared" si="0"/>
        <v>0</v>
      </c>
      <c r="N16" s="107">
        <f t="shared" si="1"/>
        <v>0</v>
      </c>
      <c r="O16" s="106">
        <f t="shared" si="2"/>
        <v>0</v>
      </c>
      <c r="P16" s="95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6"/>
      <c r="C17" s="97"/>
      <c r="D17" s="98">
        <f>SUM(D5:D16)</f>
        <v>441</v>
      </c>
      <c r="E17" s="98">
        <f aca="true" t="shared" si="3" ref="E17:M17">SUM(E5:E16)</f>
        <v>184</v>
      </c>
      <c r="F17" s="98">
        <f t="shared" si="3"/>
        <v>336</v>
      </c>
      <c r="G17" s="98">
        <f t="shared" si="3"/>
        <v>448</v>
      </c>
      <c r="H17" s="98">
        <f t="shared" si="3"/>
        <v>399</v>
      </c>
      <c r="I17" s="98">
        <f t="shared" si="3"/>
        <v>1024.5</v>
      </c>
      <c r="J17" s="98">
        <f t="shared" si="3"/>
        <v>0</v>
      </c>
      <c r="K17" s="98">
        <f t="shared" si="3"/>
        <v>0</v>
      </c>
      <c r="L17" s="98">
        <f t="shared" si="3"/>
        <v>0</v>
      </c>
      <c r="M17" s="98">
        <f t="shared" si="3"/>
        <v>889</v>
      </c>
      <c r="N17" s="97"/>
      <c r="O17" s="97"/>
      <c r="P17" s="9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7109375" style="0" customWidth="1"/>
    <col min="6" max="6" width="11.7109375" style="0" hidden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8" t="s">
        <v>89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52</v>
      </c>
      <c r="C4" s="17">
        <v>5</v>
      </c>
      <c r="D4" s="18" t="s">
        <v>131</v>
      </c>
      <c r="E4" s="62" t="s">
        <v>103</v>
      </c>
      <c r="F4" s="22" t="s">
        <v>18</v>
      </c>
      <c r="G4" s="30">
        <v>9</v>
      </c>
      <c r="H4" s="31">
        <v>3</v>
      </c>
      <c r="I4" s="52">
        <f aca="true" t="shared" si="0" ref="I4:I15">COUNTIF(G$4:G$15,"&lt;"&amp;G4)*ROWS(G$4:G$15)+COUNTIF(H$4:H$15,"&lt;"&amp;H4)</f>
        <v>87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4</v>
      </c>
      <c r="K4" s="30">
        <v>2.5</v>
      </c>
      <c r="L4" s="31">
        <v>2</v>
      </c>
      <c r="M4" s="52">
        <f aca="true" t="shared" si="2" ref="M4:M15">COUNTIF(K$4:K$15,"&lt;"&amp;K4)*ROWS(K$4:K$15)+COUNTIF(L$4:L$15,"&lt;"&amp;L4)</f>
        <v>40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8</v>
      </c>
      <c r="O4" s="49">
        <f aca="true" t="shared" si="4" ref="O4:O13">SUM(J4,N4)</f>
        <v>12</v>
      </c>
      <c r="P4" s="46">
        <f aca="true" t="shared" si="5" ref="P4:P15">SUM(K4,G4)</f>
        <v>11.5</v>
      </c>
      <c r="Q4" s="32">
        <f aca="true" t="shared" si="6" ref="Q4:Q15">SUM(L4,H4)</f>
        <v>5</v>
      </c>
      <c r="R4" s="37">
        <f aca="true" t="shared" si="7" ref="R4:R15">(COUNTIF(O$4:O$15,"&gt;"&amp;O4)*ROWS(O$4:O$14)+COUNTIF(P$4:P$15,"&lt;"&amp;P4))*ROWS(O$4:O$15)+COUNTIF(Q$4:Q$15,"&lt;"&amp;Q4)</f>
        <v>460</v>
      </c>
      <c r="S4" s="43">
        <f aca="true" t="shared" si="8" ref="S4:S13">IF(COUNTIF(R$4:R$15,R4)&gt;1,RANK(R4,R$4:R$15,0)+(COUNT(R$4:R$15)+1-RANK(R4,R$4:R$15,0)-RANK(R4,R$4:R$15,1))/2,RANK(R4,R$4:R$15,0)+(COUNT(R$4:R$15)+1-RANK(R4,R$4:R$15,0)-RANK(R4,R$4:R$15,1)))</f>
        <v>6</v>
      </c>
      <c r="T4" s="40">
        <v>0</v>
      </c>
    </row>
    <row r="5" spans="2:20" ht="18.75">
      <c r="B5" s="19" t="s">
        <v>54</v>
      </c>
      <c r="C5" s="1"/>
      <c r="D5" s="102"/>
      <c r="E5" s="63" t="s">
        <v>123</v>
      </c>
      <c r="F5" s="23"/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47</v>
      </c>
      <c r="C6" s="1">
        <v>7</v>
      </c>
      <c r="D6" s="102" t="s">
        <v>125</v>
      </c>
      <c r="E6" s="63" t="s">
        <v>105</v>
      </c>
      <c r="F6" s="23" t="s">
        <v>24</v>
      </c>
      <c r="G6" s="33">
        <v>6.5</v>
      </c>
      <c r="H6" s="28">
        <v>3</v>
      </c>
      <c r="I6" s="53">
        <f t="shared" si="0"/>
        <v>39</v>
      </c>
      <c r="J6" s="56">
        <f t="shared" si="1"/>
        <v>8</v>
      </c>
      <c r="K6" s="33">
        <v>12.5</v>
      </c>
      <c r="L6" s="28">
        <v>3</v>
      </c>
      <c r="M6" s="53">
        <f t="shared" si="2"/>
        <v>89</v>
      </c>
      <c r="N6" s="56">
        <f t="shared" si="3"/>
        <v>4</v>
      </c>
      <c r="O6" s="50">
        <f t="shared" si="4"/>
        <v>12</v>
      </c>
      <c r="P6" s="47">
        <f t="shared" si="5"/>
        <v>19</v>
      </c>
      <c r="Q6" s="29">
        <f t="shared" si="6"/>
        <v>6</v>
      </c>
      <c r="R6" s="38">
        <f t="shared" si="7"/>
        <v>486</v>
      </c>
      <c r="S6" s="44">
        <f t="shared" si="8"/>
        <v>5</v>
      </c>
      <c r="T6" s="41">
        <v>0</v>
      </c>
    </row>
    <row r="7" spans="2:20" ht="18.75">
      <c r="B7" s="19" t="s">
        <v>81</v>
      </c>
      <c r="C7" s="1">
        <v>6</v>
      </c>
      <c r="D7" s="102" t="s">
        <v>124</v>
      </c>
      <c r="E7" s="63" t="s">
        <v>106</v>
      </c>
      <c r="F7" s="23" t="s">
        <v>21</v>
      </c>
      <c r="G7" s="33">
        <v>10</v>
      </c>
      <c r="H7" s="28">
        <v>5</v>
      </c>
      <c r="I7" s="53">
        <f t="shared" si="0"/>
        <v>104</v>
      </c>
      <c r="J7" s="56">
        <f t="shared" si="1"/>
        <v>3</v>
      </c>
      <c r="K7" s="33">
        <v>0</v>
      </c>
      <c r="L7" s="28">
        <v>0</v>
      </c>
      <c r="M7" s="53">
        <f t="shared" si="2"/>
        <v>26</v>
      </c>
      <c r="N7" s="56">
        <f t="shared" si="3"/>
        <v>9</v>
      </c>
      <c r="O7" s="50">
        <f t="shared" si="4"/>
        <v>12</v>
      </c>
      <c r="P7" s="47">
        <f t="shared" si="5"/>
        <v>10</v>
      </c>
      <c r="Q7" s="29">
        <f t="shared" si="6"/>
        <v>5</v>
      </c>
      <c r="R7" s="38">
        <f t="shared" si="7"/>
        <v>436</v>
      </c>
      <c r="S7" s="44">
        <f t="shared" si="8"/>
        <v>7</v>
      </c>
      <c r="T7" s="41">
        <v>0</v>
      </c>
    </row>
    <row r="8" spans="2:20" ht="18.75">
      <c r="B8" s="19" t="s">
        <v>48</v>
      </c>
      <c r="C8" s="1">
        <v>3</v>
      </c>
      <c r="D8" s="102" t="s">
        <v>129</v>
      </c>
      <c r="E8" s="63" t="s">
        <v>107</v>
      </c>
      <c r="F8" s="23" t="s">
        <v>25</v>
      </c>
      <c r="G8" s="33">
        <v>7</v>
      </c>
      <c r="H8" s="28">
        <v>3</v>
      </c>
      <c r="I8" s="53">
        <f t="shared" si="0"/>
        <v>51</v>
      </c>
      <c r="J8" s="56">
        <f t="shared" si="1"/>
        <v>7</v>
      </c>
      <c r="K8" s="33">
        <v>4</v>
      </c>
      <c r="L8" s="28">
        <v>1</v>
      </c>
      <c r="M8" s="53">
        <f t="shared" si="2"/>
        <v>51</v>
      </c>
      <c r="N8" s="56">
        <f t="shared" si="3"/>
        <v>7</v>
      </c>
      <c r="O8" s="50">
        <f t="shared" si="4"/>
        <v>14</v>
      </c>
      <c r="P8" s="47">
        <f t="shared" si="5"/>
        <v>11</v>
      </c>
      <c r="Q8" s="29">
        <f t="shared" si="6"/>
        <v>4</v>
      </c>
      <c r="R8" s="38">
        <f t="shared" si="7"/>
        <v>183</v>
      </c>
      <c r="S8" s="44">
        <f t="shared" si="8"/>
        <v>9</v>
      </c>
      <c r="T8" s="41">
        <v>0</v>
      </c>
    </row>
    <row r="9" spans="2:20" s="153" customFormat="1" ht="18.75">
      <c r="B9" s="154" t="s">
        <v>46</v>
      </c>
      <c r="C9" s="155">
        <v>2</v>
      </c>
      <c r="D9" s="156" t="s">
        <v>132</v>
      </c>
      <c r="E9" s="157" t="s">
        <v>108</v>
      </c>
      <c r="F9" s="158" t="s">
        <v>22</v>
      </c>
      <c r="G9" s="159">
        <v>8.5</v>
      </c>
      <c r="H9" s="160">
        <v>2</v>
      </c>
      <c r="I9" s="161">
        <f t="shared" si="0"/>
        <v>74</v>
      </c>
      <c r="J9" s="162">
        <f t="shared" si="1"/>
        <v>5</v>
      </c>
      <c r="K9" s="159">
        <v>14.5</v>
      </c>
      <c r="L9" s="160">
        <v>6</v>
      </c>
      <c r="M9" s="161">
        <f t="shared" si="2"/>
        <v>116</v>
      </c>
      <c r="N9" s="162">
        <f t="shared" si="3"/>
        <v>2</v>
      </c>
      <c r="O9" s="164">
        <f t="shared" si="4"/>
        <v>7</v>
      </c>
      <c r="P9" s="165">
        <f t="shared" si="5"/>
        <v>23</v>
      </c>
      <c r="Q9" s="166">
        <f t="shared" si="6"/>
        <v>8</v>
      </c>
      <c r="R9" s="167">
        <f t="shared" si="7"/>
        <v>896</v>
      </c>
      <c r="S9" s="168">
        <f t="shared" si="8"/>
        <v>4</v>
      </c>
      <c r="T9" s="169">
        <v>0</v>
      </c>
    </row>
    <row r="10" spans="2:20" s="153" customFormat="1" ht="18.75">
      <c r="B10" s="154" t="s">
        <v>49</v>
      </c>
      <c r="C10" s="155">
        <v>8</v>
      </c>
      <c r="D10" s="156" t="s">
        <v>126</v>
      </c>
      <c r="E10" s="157" t="s">
        <v>109</v>
      </c>
      <c r="F10" s="158" t="s">
        <v>27</v>
      </c>
      <c r="G10" s="159">
        <v>13</v>
      </c>
      <c r="H10" s="160">
        <v>7</v>
      </c>
      <c r="I10" s="161">
        <f t="shared" si="0"/>
        <v>117</v>
      </c>
      <c r="J10" s="162">
        <f t="shared" si="1"/>
        <v>2</v>
      </c>
      <c r="K10" s="159">
        <v>14</v>
      </c>
      <c r="L10" s="160">
        <v>6</v>
      </c>
      <c r="M10" s="161">
        <f t="shared" si="2"/>
        <v>104</v>
      </c>
      <c r="N10" s="162">
        <f t="shared" si="3"/>
        <v>3</v>
      </c>
      <c r="O10" s="164">
        <f t="shared" si="4"/>
        <v>5</v>
      </c>
      <c r="P10" s="165">
        <f t="shared" si="5"/>
        <v>27</v>
      </c>
      <c r="Q10" s="166">
        <f t="shared" si="6"/>
        <v>13</v>
      </c>
      <c r="R10" s="167">
        <f t="shared" si="7"/>
        <v>1319</v>
      </c>
      <c r="S10" s="168">
        <f t="shared" si="8"/>
        <v>1</v>
      </c>
      <c r="T10" s="169">
        <v>15</v>
      </c>
    </row>
    <row r="11" spans="2:20" ht="18.75">
      <c r="B11" s="19" t="s">
        <v>53</v>
      </c>
      <c r="C11" s="1">
        <v>1</v>
      </c>
      <c r="D11" s="102" t="s">
        <v>128</v>
      </c>
      <c r="E11" s="63" t="s">
        <v>110</v>
      </c>
      <c r="F11" s="23" t="s">
        <v>19</v>
      </c>
      <c r="G11" s="33">
        <v>7.5</v>
      </c>
      <c r="H11" s="28">
        <v>3</v>
      </c>
      <c r="I11" s="53">
        <f t="shared" si="0"/>
        <v>63</v>
      </c>
      <c r="J11" s="56">
        <f t="shared" si="1"/>
        <v>6</v>
      </c>
      <c r="K11" s="33">
        <v>22.5</v>
      </c>
      <c r="L11" s="28">
        <v>7</v>
      </c>
      <c r="M11" s="53">
        <f t="shared" si="2"/>
        <v>130</v>
      </c>
      <c r="N11" s="56">
        <f t="shared" si="3"/>
        <v>1</v>
      </c>
      <c r="O11" s="50">
        <f t="shared" si="4"/>
        <v>7</v>
      </c>
      <c r="P11" s="47">
        <f t="shared" si="5"/>
        <v>30</v>
      </c>
      <c r="Q11" s="29">
        <f t="shared" si="6"/>
        <v>10</v>
      </c>
      <c r="R11" s="38">
        <f t="shared" si="7"/>
        <v>933</v>
      </c>
      <c r="S11" s="44">
        <f t="shared" si="8"/>
        <v>2</v>
      </c>
      <c r="T11" s="41">
        <v>10</v>
      </c>
    </row>
    <row r="12" spans="2:20" ht="18.75">
      <c r="B12" s="19" t="s">
        <v>50</v>
      </c>
      <c r="C12" s="1">
        <v>4</v>
      </c>
      <c r="D12" s="102" t="s">
        <v>130</v>
      </c>
      <c r="E12" s="63" t="s">
        <v>111</v>
      </c>
      <c r="F12" s="23" t="s">
        <v>15</v>
      </c>
      <c r="G12" s="33">
        <v>17</v>
      </c>
      <c r="H12" s="28">
        <v>8</v>
      </c>
      <c r="I12" s="53">
        <f t="shared" si="0"/>
        <v>130</v>
      </c>
      <c r="J12" s="56">
        <f t="shared" si="1"/>
        <v>1</v>
      </c>
      <c r="K12" s="33">
        <v>8</v>
      </c>
      <c r="L12" s="28">
        <v>4</v>
      </c>
      <c r="M12" s="53">
        <f t="shared" si="2"/>
        <v>67</v>
      </c>
      <c r="N12" s="56">
        <f t="shared" si="3"/>
        <v>6</v>
      </c>
      <c r="O12" s="50">
        <f t="shared" si="4"/>
        <v>7</v>
      </c>
      <c r="P12" s="47">
        <f t="shared" si="5"/>
        <v>25</v>
      </c>
      <c r="Q12" s="29">
        <f t="shared" si="6"/>
        <v>12</v>
      </c>
      <c r="R12" s="38">
        <f t="shared" si="7"/>
        <v>910</v>
      </c>
      <c r="S12" s="44">
        <f t="shared" si="8"/>
        <v>3</v>
      </c>
      <c r="T12" s="41">
        <v>5</v>
      </c>
    </row>
    <row r="13" spans="2:20" ht="18.75">
      <c r="B13" s="19" t="s">
        <v>51</v>
      </c>
      <c r="C13" s="1">
        <v>9</v>
      </c>
      <c r="D13" s="102" t="s">
        <v>127</v>
      </c>
      <c r="E13" s="63" t="s">
        <v>133</v>
      </c>
      <c r="F13" s="23" t="s">
        <v>16</v>
      </c>
      <c r="G13" s="33">
        <v>4.5</v>
      </c>
      <c r="H13" s="28">
        <v>3</v>
      </c>
      <c r="I13" s="53">
        <f t="shared" si="0"/>
        <v>27</v>
      </c>
      <c r="J13" s="56">
        <f t="shared" si="1"/>
        <v>9</v>
      </c>
      <c r="K13" s="33">
        <v>9.5</v>
      </c>
      <c r="L13" s="28">
        <v>3</v>
      </c>
      <c r="M13" s="53">
        <f t="shared" si="2"/>
        <v>77</v>
      </c>
      <c r="N13" s="56">
        <f t="shared" si="3"/>
        <v>5</v>
      </c>
      <c r="O13" s="50">
        <f t="shared" si="4"/>
        <v>14</v>
      </c>
      <c r="P13" s="47">
        <f t="shared" si="5"/>
        <v>14</v>
      </c>
      <c r="Q13" s="29">
        <f t="shared" si="6"/>
        <v>6</v>
      </c>
      <c r="R13" s="38">
        <f t="shared" si="7"/>
        <v>210</v>
      </c>
      <c r="S13" s="44">
        <f t="shared" si="8"/>
        <v>8</v>
      </c>
      <c r="T13" s="41">
        <v>0</v>
      </c>
    </row>
    <row r="14" spans="2:20" ht="18.75">
      <c r="B14" s="19"/>
      <c r="C14" s="1"/>
      <c r="D14" s="7"/>
      <c r="E14" s="63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/>
      <c r="P14" s="47">
        <f t="shared" si="5"/>
        <v>-2</v>
      </c>
      <c r="Q14" s="29">
        <f t="shared" si="6"/>
        <v>-2</v>
      </c>
      <c r="R14" s="38">
        <f t="shared" si="7"/>
        <v>0</v>
      </c>
      <c r="S14" s="44"/>
      <c r="T14" s="41">
        <v>0</v>
      </c>
    </row>
    <row r="15" spans="2:20" ht="19.5" thickBot="1">
      <c r="B15" s="20"/>
      <c r="C15" s="21"/>
      <c r="D15" s="104"/>
      <c r="E15" s="64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/>
      <c r="P15" s="48">
        <f t="shared" si="5"/>
        <v>-2</v>
      </c>
      <c r="Q15" s="36">
        <f t="shared" si="6"/>
        <v>-2</v>
      </c>
      <c r="R15" s="39">
        <f t="shared" si="7"/>
        <v>0</v>
      </c>
      <c r="S15" s="45"/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112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421875" style="0" customWidth="1"/>
    <col min="6" max="6" width="11.7109375" style="0" hidden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8" t="s">
        <v>90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17</v>
      </c>
      <c r="C4" s="17">
        <v>8</v>
      </c>
      <c r="D4" s="18" t="s">
        <v>136</v>
      </c>
      <c r="E4" s="62" t="s">
        <v>103</v>
      </c>
      <c r="F4" s="22" t="s">
        <v>37</v>
      </c>
      <c r="G4" s="30">
        <v>12</v>
      </c>
      <c r="H4" s="31">
        <v>3</v>
      </c>
      <c r="I4" s="52">
        <f aca="true" t="shared" si="0" ref="I4:I15">COUNTIF(G$4:G$15,"&lt;"&amp;G4)*ROWS(G$4:G$15)+COUNTIF(H$4:H$15,"&lt;"&amp;H4)</f>
        <v>76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5</v>
      </c>
      <c r="K4" s="30">
        <v>7.5</v>
      </c>
      <c r="L4" s="31">
        <v>3</v>
      </c>
      <c r="M4" s="52">
        <f aca="true" t="shared" si="2" ref="M4:M15">COUNTIF(K$4:K$15,"&lt;"&amp;K4)*ROWS(K$4:K$15)+COUNTIF(L$4:L$15,"&lt;"&amp;L4)</f>
        <v>88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4</v>
      </c>
      <c r="O4" s="49">
        <f aca="true" t="shared" si="4" ref="O4:O13">SUM(J4,N4)</f>
        <v>9</v>
      </c>
      <c r="P4" s="46">
        <f aca="true" t="shared" si="5" ref="P4:P15">SUM(K4,G4)</f>
        <v>19.5</v>
      </c>
      <c r="Q4" s="32">
        <f aca="true" t="shared" si="6" ref="Q4:Q15">SUM(L4,H4)</f>
        <v>6</v>
      </c>
      <c r="R4" s="37">
        <f aca="true" t="shared" si="7" ref="R4:R15">(COUNTIF(O$4:O$15,"&gt;"&amp;O4)*ROWS(O$4:O$14)+COUNTIF(P$4:P$15,"&lt;"&amp;P4))*ROWS(O$4:O$15)+COUNTIF(Q$4:Q$15,"&lt;"&amp;Q4)</f>
        <v>749</v>
      </c>
      <c r="S4" s="43">
        <f aca="true" t="shared" si="8" ref="S4:S13">IF(COUNTIF(R$4:R$15,R4)&gt;1,RANK(R4,R$4:R$15,0)+(COUNT(R$4:R$15)+1-RANK(R4,R$4:R$15,0)-RANK(R4,R$4:R$15,1))/2,RANK(R4,R$4:R$15,0)+(COUNT(R$4:R$15)+1-RANK(R4,R$4:R$15,0)-RANK(R4,R$4:R$15,1)))</f>
        <v>5</v>
      </c>
      <c r="T4" s="40">
        <v>0</v>
      </c>
    </row>
    <row r="5" spans="2:20" ht="18.75">
      <c r="B5" s="19" t="s">
        <v>32</v>
      </c>
      <c r="C5" s="1"/>
      <c r="D5" s="102"/>
      <c r="E5" s="63" t="s">
        <v>123</v>
      </c>
      <c r="F5" s="23"/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23</v>
      </c>
      <c r="C6" s="1">
        <v>1</v>
      </c>
      <c r="D6" s="102" t="s">
        <v>138</v>
      </c>
      <c r="E6" s="63" t="s">
        <v>105</v>
      </c>
      <c r="F6" s="23" t="s">
        <v>40</v>
      </c>
      <c r="G6" s="33">
        <v>9.5</v>
      </c>
      <c r="H6" s="28">
        <v>3</v>
      </c>
      <c r="I6" s="53">
        <f t="shared" si="0"/>
        <v>64</v>
      </c>
      <c r="J6" s="56">
        <f t="shared" si="1"/>
        <v>6</v>
      </c>
      <c r="K6" s="33">
        <v>3</v>
      </c>
      <c r="L6" s="28">
        <v>3</v>
      </c>
      <c r="M6" s="53">
        <f t="shared" si="2"/>
        <v>28</v>
      </c>
      <c r="N6" s="56">
        <f t="shared" si="3"/>
        <v>9</v>
      </c>
      <c r="O6" s="50">
        <f t="shared" si="4"/>
        <v>15</v>
      </c>
      <c r="P6" s="47">
        <f t="shared" si="5"/>
        <v>12.5</v>
      </c>
      <c r="Q6" s="29">
        <f t="shared" si="6"/>
        <v>6</v>
      </c>
      <c r="R6" s="38">
        <f t="shared" si="7"/>
        <v>185</v>
      </c>
      <c r="S6" s="44">
        <f t="shared" si="8"/>
        <v>9</v>
      </c>
      <c r="T6" s="41">
        <v>0</v>
      </c>
    </row>
    <row r="7" spans="2:20" ht="18.75">
      <c r="B7" s="19" t="s">
        <v>30</v>
      </c>
      <c r="C7" s="1">
        <v>4</v>
      </c>
      <c r="D7" s="102" t="s">
        <v>141</v>
      </c>
      <c r="E7" s="63" t="s">
        <v>106</v>
      </c>
      <c r="F7" s="23" t="s">
        <v>43</v>
      </c>
      <c r="G7" s="33">
        <v>9</v>
      </c>
      <c r="H7" s="28">
        <v>8</v>
      </c>
      <c r="I7" s="53">
        <f t="shared" si="0"/>
        <v>58</v>
      </c>
      <c r="J7" s="56">
        <f t="shared" si="1"/>
        <v>7</v>
      </c>
      <c r="K7" s="33">
        <v>15.5</v>
      </c>
      <c r="L7" s="28">
        <v>10</v>
      </c>
      <c r="M7" s="53">
        <f t="shared" si="2"/>
        <v>118</v>
      </c>
      <c r="N7" s="56">
        <f t="shared" si="3"/>
        <v>2</v>
      </c>
      <c r="O7" s="50">
        <f t="shared" si="4"/>
        <v>9</v>
      </c>
      <c r="P7" s="47">
        <f t="shared" si="5"/>
        <v>24.5</v>
      </c>
      <c r="Q7" s="29">
        <f t="shared" si="6"/>
        <v>18</v>
      </c>
      <c r="R7" s="38">
        <f t="shared" si="7"/>
        <v>791</v>
      </c>
      <c r="S7" s="44">
        <f t="shared" si="8"/>
        <v>3</v>
      </c>
      <c r="T7" s="41">
        <v>5</v>
      </c>
    </row>
    <row r="8" spans="2:20" ht="18.75">
      <c r="B8" s="19" t="s">
        <v>26</v>
      </c>
      <c r="C8" s="1">
        <v>2</v>
      </c>
      <c r="D8" s="103" t="s">
        <v>139</v>
      </c>
      <c r="E8" s="63" t="s">
        <v>107</v>
      </c>
      <c r="F8" s="23" t="s">
        <v>41</v>
      </c>
      <c r="G8" s="33">
        <v>17</v>
      </c>
      <c r="H8" s="28">
        <v>7</v>
      </c>
      <c r="I8" s="53">
        <f t="shared" si="0"/>
        <v>129</v>
      </c>
      <c r="J8" s="56">
        <f t="shared" si="1"/>
        <v>1</v>
      </c>
      <c r="K8" s="33">
        <v>4</v>
      </c>
      <c r="L8" s="28">
        <v>1</v>
      </c>
      <c r="M8" s="53">
        <f t="shared" si="2"/>
        <v>38</v>
      </c>
      <c r="N8" s="56">
        <f t="shared" si="3"/>
        <v>8</v>
      </c>
      <c r="O8" s="50">
        <f t="shared" si="4"/>
        <v>9</v>
      </c>
      <c r="P8" s="47">
        <f t="shared" si="5"/>
        <v>21</v>
      </c>
      <c r="Q8" s="29">
        <f t="shared" si="6"/>
        <v>8</v>
      </c>
      <c r="R8" s="38">
        <f t="shared" si="7"/>
        <v>764</v>
      </c>
      <c r="S8" s="44">
        <f t="shared" si="8"/>
        <v>4</v>
      </c>
      <c r="T8" s="41">
        <v>0</v>
      </c>
    </row>
    <row r="9" spans="2:20" s="153" customFormat="1" ht="18.75">
      <c r="B9" s="154" t="s">
        <v>31</v>
      </c>
      <c r="C9" s="155">
        <v>5</v>
      </c>
      <c r="D9" s="156" t="s">
        <v>142</v>
      </c>
      <c r="E9" s="157" t="s">
        <v>108</v>
      </c>
      <c r="F9" s="158" t="s">
        <v>44</v>
      </c>
      <c r="G9" s="159">
        <v>15</v>
      </c>
      <c r="H9" s="160">
        <v>6</v>
      </c>
      <c r="I9" s="161">
        <f t="shared" si="0"/>
        <v>115</v>
      </c>
      <c r="J9" s="162">
        <f t="shared" si="1"/>
        <v>2</v>
      </c>
      <c r="K9" s="159">
        <v>6</v>
      </c>
      <c r="L9" s="160">
        <v>4</v>
      </c>
      <c r="M9" s="161">
        <f t="shared" si="2"/>
        <v>67</v>
      </c>
      <c r="N9" s="162">
        <f t="shared" si="3"/>
        <v>6</v>
      </c>
      <c r="O9" s="164">
        <f t="shared" si="4"/>
        <v>8</v>
      </c>
      <c r="P9" s="165">
        <f t="shared" si="5"/>
        <v>21</v>
      </c>
      <c r="Q9" s="166">
        <f t="shared" si="6"/>
        <v>10</v>
      </c>
      <c r="R9" s="167">
        <f t="shared" si="7"/>
        <v>1161</v>
      </c>
      <c r="S9" s="168">
        <f t="shared" si="8"/>
        <v>2</v>
      </c>
      <c r="T9" s="169">
        <v>10</v>
      </c>
    </row>
    <row r="10" spans="2:20" s="153" customFormat="1" ht="18.75">
      <c r="B10" s="154" t="s">
        <v>35</v>
      </c>
      <c r="C10" s="155">
        <v>7</v>
      </c>
      <c r="D10" s="156" t="s">
        <v>135</v>
      </c>
      <c r="E10" s="157" t="s">
        <v>109</v>
      </c>
      <c r="F10" s="158" t="s">
        <v>36</v>
      </c>
      <c r="G10" s="159">
        <v>12.5</v>
      </c>
      <c r="H10" s="160">
        <v>4</v>
      </c>
      <c r="I10" s="161">
        <f t="shared" si="0"/>
        <v>90</v>
      </c>
      <c r="J10" s="162">
        <f t="shared" si="1"/>
        <v>4</v>
      </c>
      <c r="K10" s="159">
        <v>4.5</v>
      </c>
      <c r="L10" s="160">
        <v>2</v>
      </c>
      <c r="M10" s="161">
        <f t="shared" si="2"/>
        <v>51</v>
      </c>
      <c r="N10" s="162">
        <f t="shared" si="3"/>
        <v>7</v>
      </c>
      <c r="O10" s="164">
        <f t="shared" si="4"/>
        <v>11</v>
      </c>
      <c r="P10" s="165">
        <f t="shared" si="5"/>
        <v>17</v>
      </c>
      <c r="Q10" s="166">
        <f t="shared" si="6"/>
        <v>6</v>
      </c>
      <c r="R10" s="167">
        <f t="shared" si="7"/>
        <v>473</v>
      </c>
      <c r="S10" s="168">
        <f t="shared" si="8"/>
        <v>6</v>
      </c>
      <c r="T10" s="169">
        <v>0</v>
      </c>
    </row>
    <row r="11" spans="2:20" ht="18.75">
      <c r="B11" s="19" t="s">
        <v>29</v>
      </c>
      <c r="C11" s="1">
        <v>3</v>
      </c>
      <c r="D11" s="102" t="s">
        <v>140</v>
      </c>
      <c r="E11" s="63" t="s">
        <v>110</v>
      </c>
      <c r="F11" s="23" t="s">
        <v>42</v>
      </c>
      <c r="G11" s="33">
        <v>3</v>
      </c>
      <c r="H11" s="28">
        <v>1</v>
      </c>
      <c r="I11" s="53">
        <f t="shared" si="0"/>
        <v>26</v>
      </c>
      <c r="J11" s="56">
        <f t="shared" si="1"/>
        <v>9</v>
      </c>
      <c r="K11" s="33">
        <v>6.5</v>
      </c>
      <c r="L11" s="28">
        <v>3</v>
      </c>
      <c r="M11" s="53">
        <f t="shared" si="2"/>
        <v>76</v>
      </c>
      <c r="N11" s="56">
        <f t="shared" si="3"/>
        <v>5</v>
      </c>
      <c r="O11" s="50">
        <f t="shared" si="4"/>
        <v>14</v>
      </c>
      <c r="P11" s="47">
        <f t="shared" si="5"/>
        <v>9.5</v>
      </c>
      <c r="Q11" s="29">
        <f t="shared" si="6"/>
        <v>4</v>
      </c>
      <c r="R11" s="38">
        <f t="shared" si="7"/>
        <v>303</v>
      </c>
      <c r="S11" s="44">
        <f t="shared" si="8"/>
        <v>8</v>
      </c>
      <c r="T11" s="41">
        <v>0</v>
      </c>
    </row>
    <row r="12" spans="2:20" ht="18.75">
      <c r="B12" s="19" t="s">
        <v>20</v>
      </c>
      <c r="C12" s="1">
        <v>9</v>
      </c>
      <c r="D12" s="102" t="s">
        <v>137</v>
      </c>
      <c r="E12" s="63" t="s">
        <v>111</v>
      </c>
      <c r="F12" s="23" t="s">
        <v>38</v>
      </c>
      <c r="G12" s="33">
        <v>14.5</v>
      </c>
      <c r="H12" s="28">
        <v>6</v>
      </c>
      <c r="I12" s="53">
        <f t="shared" si="0"/>
        <v>103</v>
      </c>
      <c r="J12" s="56">
        <f t="shared" si="1"/>
        <v>3</v>
      </c>
      <c r="K12" s="33">
        <v>24</v>
      </c>
      <c r="L12" s="28">
        <v>8</v>
      </c>
      <c r="M12" s="53">
        <f t="shared" si="2"/>
        <v>129</v>
      </c>
      <c r="N12" s="56">
        <f t="shared" si="3"/>
        <v>1</v>
      </c>
      <c r="O12" s="50">
        <f t="shared" si="4"/>
        <v>4</v>
      </c>
      <c r="P12" s="47">
        <f t="shared" si="5"/>
        <v>38.5</v>
      </c>
      <c r="Q12" s="29">
        <f t="shared" si="6"/>
        <v>14</v>
      </c>
      <c r="R12" s="38">
        <f t="shared" si="7"/>
        <v>1330</v>
      </c>
      <c r="S12" s="44">
        <f t="shared" si="8"/>
        <v>1</v>
      </c>
      <c r="T12" s="41">
        <v>15</v>
      </c>
    </row>
    <row r="13" spans="2:20" ht="18.75">
      <c r="B13" s="19" t="s">
        <v>79</v>
      </c>
      <c r="C13" s="1">
        <v>6</v>
      </c>
      <c r="D13" s="102" t="s">
        <v>134</v>
      </c>
      <c r="E13" s="63" t="s">
        <v>112</v>
      </c>
      <c r="F13" s="23" t="s">
        <v>34</v>
      </c>
      <c r="G13" s="33">
        <v>4</v>
      </c>
      <c r="H13" s="28">
        <v>1</v>
      </c>
      <c r="I13" s="53">
        <f t="shared" si="0"/>
        <v>38</v>
      </c>
      <c r="J13" s="56">
        <f t="shared" si="1"/>
        <v>8</v>
      </c>
      <c r="K13" s="33">
        <v>12</v>
      </c>
      <c r="L13" s="28">
        <v>4</v>
      </c>
      <c r="M13" s="53">
        <f t="shared" si="2"/>
        <v>103</v>
      </c>
      <c r="N13" s="56">
        <f t="shared" si="3"/>
        <v>3</v>
      </c>
      <c r="O13" s="50">
        <f t="shared" si="4"/>
        <v>11</v>
      </c>
      <c r="P13" s="47">
        <f t="shared" si="5"/>
        <v>16</v>
      </c>
      <c r="Q13" s="29">
        <f t="shared" si="6"/>
        <v>5</v>
      </c>
      <c r="R13" s="38">
        <f t="shared" si="7"/>
        <v>460</v>
      </c>
      <c r="S13" s="44">
        <f t="shared" si="8"/>
        <v>7</v>
      </c>
      <c r="T13" s="41">
        <v>0</v>
      </c>
    </row>
    <row r="14" spans="2:20" ht="18.75">
      <c r="B14" s="19"/>
      <c r="C14" s="1"/>
      <c r="D14" s="7"/>
      <c r="E14" s="63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/>
      <c r="P14" s="47">
        <f t="shared" si="5"/>
        <v>-2</v>
      </c>
      <c r="Q14" s="29">
        <f t="shared" si="6"/>
        <v>-2</v>
      </c>
      <c r="R14" s="38">
        <f t="shared" si="7"/>
        <v>0</v>
      </c>
      <c r="S14" s="44"/>
      <c r="T14" s="41">
        <v>0</v>
      </c>
    </row>
    <row r="15" spans="2:20" ht="19.5" thickBot="1">
      <c r="B15" s="20"/>
      <c r="C15" s="21"/>
      <c r="D15" s="104"/>
      <c r="E15" s="64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/>
      <c r="P15" s="48">
        <f t="shared" si="5"/>
        <v>-2</v>
      </c>
      <c r="Q15" s="36">
        <f t="shared" si="6"/>
        <v>-2</v>
      </c>
      <c r="R15" s="39">
        <f t="shared" si="7"/>
        <v>0</v>
      </c>
      <c r="S15" s="45"/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112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7109375" style="0" customWidth="1"/>
    <col min="6" max="6" width="11.7109375" style="0" hidden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8" t="s">
        <v>91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38</v>
      </c>
      <c r="C4" s="17">
        <v>5</v>
      </c>
      <c r="D4" s="18" t="s">
        <v>151</v>
      </c>
      <c r="E4" s="62" t="s">
        <v>103</v>
      </c>
      <c r="F4" s="22" t="s">
        <v>35</v>
      </c>
      <c r="G4" s="30">
        <v>14</v>
      </c>
      <c r="H4" s="31">
        <v>4</v>
      </c>
      <c r="I4" s="52">
        <f aca="true" t="shared" si="0" ref="I4:I15">COUNTIF(G$4:G$15,"&lt;"&amp;G4)*ROWS(G$4:G$15)+COUNTIF(H$4:H$15,"&lt;"&amp;H4)</f>
        <v>99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3</v>
      </c>
      <c r="K4" s="30">
        <v>7</v>
      </c>
      <c r="L4" s="31">
        <v>2</v>
      </c>
      <c r="M4" s="52">
        <f aca="true" t="shared" si="2" ref="M4:M15">COUNTIF(K$4:K$15,"&lt;"&amp;K4)*ROWS(K$4:K$15)+COUNTIF(L$4:L$15,"&lt;"&amp;L4)</f>
        <v>78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5</v>
      </c>
      <c r="O4" s="49">
        <f aca="true" t="shared" si="4" ref="O4:O13">SUM(J4,N4)</f>
        <v>8</v>
      </c>
      <c r="P4" s="46">
        <f aca="true" t="shared" si="5" ref="P4:P15">SUM(K4,G4)</f>
        <v>21</v>
      </c>
      <c r="Q4" s="32">
        <f aca="true" t="shared" si="6" ref="Q4:Q15">SUM(L4,H4)</f>
        <v>6</v>
      </c>
      <c r="R4" s="37">
        <f aca="true" t="shared" si="7" ref="R4:R15">(COUNTIF(O$4:O$15,"&gt;"&amp;O4)*ROWS(O$4:O$14)+COUNTIF(P$4:P$15,"&lt;"&amp;P4))*ROWS(O$4:O$15)+COUNTIF(Q$4:Q$15,"&lt;"&amp;Q4)</f>
        <v>1181</v>
      </c>
      <c r="S4" s="43">
        <f aca="true" t="shared" si="8" ref="S4:S13">IF(COUNTIF(R$4:R$15,R4)&gt;1,RANK(R4,R$4:R$15,0)+(COUNT(R$4:R$15)+1-RANK(R4,R$4:R$15,0)-RANK(R4,R$4:R$15,1))/2,RANK(R4,R$4:R$15,0)+(COUNT(R$4:R$15)+1-RANK(R4,R$4:R$15,0)-RANK(R4,R$4:R$15,1)))</f>
        <v>2</v>
      </c>
      <c r="T4" s="40">
        <v>10</v>
      </c>
    </row>
    <row r="5" spans="2:20" ht="18.75">
      <c r="B5" s="19" t="s">
        <v>39</v>
      </c>
      <c r="C5" s="1"/>
      <c r="D5" s="102"/>
      <c r="E5" s="63" t="s">
        <v>123</v>
      </c>
      <c r="F5" s="23" t="s">
        <v>17</v>
      </c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34</v>
      </c>
      <c r="C6" s="1">
        <v>2</v>
      </c>
      <c r="D6" s="103" t="s">
        <v>148</v>
      </c>
      <c r="E6" s="63" t="s">
        <v>105</v>
      </c>
      <c r="F6" s="23" t="s">
        <v>30</v>
      </c>
      <c r="G6" s="33">
        <v>11.5</v>
      </c>
      <c r="H6" s="28">
        <v>6</v>
      </c>
      <c r="I6" s="53">
        <f t="shared" si="0"/>
        <v>79</v>
      </c>
      <c r="J6" s="56">
        <f t="shared" si="1"/>
        <v>4.5</v>
      </c>
      <c r="K6" s="33">
        <v>0</v>
      </c>
      <c r="L6" s="28">
        <v>0</v>
      </c>
      <c r="M6" s="53">
        <f t="shared" si="2"/>
        <v>26</v>
      </c>
      <c r="N6" s="56">
        <f t="shared" si="3"/>
        <v>9</v>
      </c>
      <c r="O6" s="50">
        <f t="shared" si="4"/>
        <v>13.5</v>
      </c>
      <c r="P6" s="47">
        <f t="shared" si="5"/>
        <v>11.5</v>
      </c>
      <c r="Q6" s="29">
        <f t="shared" si="6"/>
        <v>6</v>
      </c>
      <c r="R6" s="38">
        <f t="shared" si="7"/>
        <v>317</v>
      </c>
      <c r="S6" s="44">
        <f t="shared" si="8"/>
        <v>8</v>
      </c>
      <c r="T6" s="41">
        <v>0</v>
      </c>
    </row>
    <row r="7" spans="2:20" ht="18.75">
      <c r="B7" s="19" t="s">
        <v>37</v>
      </c>
      <c r="C7" s="1">
        <v>4</v>
      </c>
      <c r="D7" s="102" t="s">
        <v>150</v>
      </c>
      <c r="E7" s="63" t="s">
        <v>106</v>
      </c>
      <c r="F7" s="23" t="s">
        <v>33</v>
      </c>
      <c r="G7" s="33">
        <v>6.5</v>
      </c>
      <c r="H7" s="28">
        <v>2</v>
      </c>
      <c r="I7" s="53">
        <f t="shared" si="0"/>
        <v>26</v>
      </c>
      <c r="J7" s="56">
        <f t="shared" si="1"/>
        <v>9</v>
      </c>
      <c r="K7" s="33">
        <v>2.5</v>
      </c>
      <c r="L7" s="28">
        <v>1</v>
      </c>
      <c r="M7" s="53">
        <f t="shared" si="2"/>
        <v>51</v>
      </c>
      <c r="N7" s="56">
        <f t="shared" si="3"/>
        <v>6.5</v>
      </c>
      <c r="O7" s="50">
        <f t="shared" si="4"/>
        <v>15.5</v>
      </c>
      <c r="P7" s="47">
        <f t="shared" si="5"/>
        <v>9</v>
      </c>
      <c r="Q7" s="29">
        <f t="shared" si="6"/>
        <v>3</v>
      </c>
      <c r="R7" s="38">
        <f t="shared" si="7"/>
        <v>171</v>
      </c>
      <c r="S7" s="44">
        <f t="shared" si="8"/>
        <v>9</v>
      </c>
      <c r="T7" s="41">
        <v>0</v>
      </c>
    </row>
    <row r="8" spans="2:20" ht="18.75">
      <c r="B8" s="19" t="s">
        <v>55</v>
      </c>
      <c r="C8" s="1">
        <v>6</v>
      </c>
      <c r="D8" s="102" t="s">
        <v>143</v>
      </c>
      <c r="E8" s="63" t="s">
        <v>107</v>
      </c>
      <c r="F8" s="23" t="s">
        <v>17</v>
      </c>
      <c r="G8" s="33">
        <v>6.5</v>
      </c>
      <c r="H8" s="28">
        <v>4</v>
      </c>
      <c r="I8" s="53">
        <f t="shared" si="0"/>
        <v>27</v>
      </c>
      <c r="J8" s="56">
        <f t="shared" si="1"/>
        <v>8</v>
      </c>
      <c r="K8" s="33">
        <v>9</v>
      </c>
      <c r="L8" s="28">
        <v>3</v>
      </c>
      <c r="M8" s="53">
        <f t="shared" si="2"/>
        <v>116</v>
      </c>
      <c r="N8" s="56">
        <f t="shared" si="3"/>
        <v>2</v>
      </c>
      <c r="O8" s="50">
        <f t="shared" si="4"/>
        <v>10</v>
      </c>
      <c r="P8" s="47">
        <f t="shared" si="5"/>
        <v>15.5</v>
      </c>
      <c r="Q8" s="29">
        <f t="shared" si="6"/>
        <v>7</v>
      </c>
      <c r="R8" s="38">
        <f t="shared" si="7"/>
        <v>608</v>
      </c>
      <c r="S8" s="44">
        <f t="shared" si="8"/>
        <v>6</v>
      </c>
      <c r="T8" s="41">
        <v>0</v>
      </c>
    </row>
    <row r="9" spans="2:20" s="153" customFormat="1" ht="18.75">
      <c r="B9" s="154" t="s">
        <v>43</v>
      </c>
      <c r="C9" s="155">
        <v>9</v>
      </c>
      <c r="D9" s="156" t="s">
        <v>146</v>
      </c>
      <c r="E9" s="157" t="s">
        <v>108</v>
      </c>
      <c r="F9" s="158" t="s">
        <v>26</v>
      </c>
      <c r="G9" s="159">
        <v>11.5</v>
      </c>
      <c r="H9" s="160">
        <v>6</v>
      </c>
      <c r="I9" s="161">
        <f t="shared" si="0"/>
        <v>79</v>
      </c>
      <c r="J9" s="162">
        <f t="shared" si="1"/>
        <v>4.5</v>
      </c>
      <c r="K9" s="159">
        <v>1.5</v>
      </c>
      <c r="L9" s="160">
        <v>1</v>
      </c>
      <c r="M9" s="161">
        <f t="shared" si="2"/>
        <v>39</v>
      </c>
      <c r="N9" s="162">
        <f t="shared" si="3"/>
        <v>8</v>
      </c>
      <c r="O9" s="164">
        <f t="shared" si="4"/>
        <v>12.5</v>
      </c>
      <c r="P9" s="165">
        <f t="shared" si="5"/>
        <v>13</v>
      </c>
      <c r="Q9" s="166">
        <f t="shared" si="6"/>
        <v>7</v>
      </c>
      <c r="R9" s="167">
        <f t="shared" si="7"/>
        <v>464</v>
      </c>
      <c r="S9" s="168">
        <f t="shared" si="8"/>
        <v>7</v>
      </c>
      <c r="T9" s="169">
        <v>0</v>
      </c>
    </row>
    <row r="10" spans="2:20" s="153" customFormat="1" ht="18.75">
      <c r="B10" s="154" t="s">
        <v>42</v>
      </c>
      <c r="C10" s="155">
        <v>8</v>
      </c>
      <c r="D10" s="156" t="s">
        <v>145</v>
      </c>
      <c r="E10" s="157" t="s">
        <v>109</v>
      </c>
      <c r="F10" s="158" t="s">
        <v>23</v>
      </c>
      <c r="G10" s="159">
        <v>19</v>
      </c>
      <c r="H10" s="160">
        <v>7</v>
      </c>
      <c r="I10" s="161">
        <f t="shared" si="0"/>
        <v>130</v>
      </c>
      <c r="J10" s="162">
        <f t="shared" si="1"/>
        <v>1</v>
      </c>
      <c r="K10" s="159">
        <v>20.5</v>
      </c>
      <c r="L10" s="160">
        <v>6</v>
      </c>
      <c r="M10" s="161">
        <f t="shared" si="2"/>
        <v>130</v>
      </c>
      <c r="N10" s="162">
        <f t="shared" si="3"/>
        <v>1</v>
      </c>
      <c r="O10" s="164">
        <f t="shared" si="4"/>
        <v>2</v>
      </c>
      <c r="P10" s="165">
        <f t="shared" si="5"/>
        <v>39.5</v>
      </c>
      <c r="Q10" s="166">
        <f t="shared" si="6"/>
        <v>13</v>
      </c>
      <c r="R10" s="167">
        <f t="shared" si="7"/>
        <v>1331</v>
      </c>
      <c r="S10" s="168">
        <f t="shared" si="8"/>
        <v>1</v>
      </c>
      <c r="T10" s="169">
        <v>15</v>
      </c>
    </row>
    <row r="11" spans="2:20" ht="18.75">
      <c r="B11" s="19" t="s">
        <v>36</v>
      </c>
      <c r="C11" s="1">
        <v>3</v>
      </c>
      <c r="D11" s="102" t="s">
        <v>149</v>
      </c>
      <c r="E11" s="63" t="s">
        <v>110</v>
      </c>
      <c r="F11" s="23" t="s">
        <v>31</v>
      </c>
      <c r="G11" s="33">
        <v>15</v>
      </c>
      <c r="H11" s="28">
        <v>4</v>
      </c>
      <c r="I11" s="53">
        <f t="shared" si="0"/>
        <v>111</v>
      </c>
      <c r="J11" s="56">
        <f t="shared" si="1"/>
        <v>2</v>
      </c>
      <c r="K11" s="33">
        <v>2.5</v>
      </c>
      <c r="L11" s="28">
        <v>1</v>
      </c>
      <c r="M11" s="53">
        <f t="shared" si="2"/>
        <v>51</v>
      </c>
      <c r="N11" s="56">
        <f t="shared" si="3"/>
        <v>6.5</v>
      </c>
      <c r="O11" s="50">
        <f t="shared" si="4"/>
        <v>8.5</v>
      </c>
      <c r="P11" s="47">
        <f t="shared" si="5"/>
        <v>17.5</v>
      </c>
      <c r="Q11" s="29">
        <f t="shared" si="6"/>
        <v>5</v>
      </c>
      <c r="R11" s="38">
        <f t="shared" si="7"/>
        <v>1012</v>
      </c>
      <c r="S11" s="44">
        <f t="shared" si="8"/>
        <v>3</v>
      </c>
      <c r="T11" s="41">
        <v>5</v>
      </c>
    </row>
    <row r="12" spans="2:20" ht="18.75">
      <c r="B12" s="19" t="s">
        <v>44</v>
      </c>
      <c r="C12" s="1">
        <v>1</v>
      </c>
      <c r="D12" s="102" t="s">
        <v>147</v>
      </c>
      <c r="E12" s="63" t="s">
        <v>111</v>
      </c>
      <c r="F12" s="23" t="s">
        <v>29</v>
      </c>
      <c r="G12" s="33">
        <v>11</v>
      </c>
      <c r="H12" s="28">
        <v>4</v>
      </c>
      <c r="I12" s="53">
        <f t="shared" si="0"/>
        <v>51</v>
      </c>
      <c r="J12" s="56">
        <f t="shared" si="1"/>
        <v>7</v>
      </c>
      <c r="K12" s="33">
        <v>8.5</v>
      </c>
      <c r="L12" s="28">
        <v>2</v>
      </c>
      <c r="M12" s="53">
        <f t="shared" si="2"/>
        <v>102</v>
      </c>
      <c r="N12" s="56">
        <f t="shared" si="3"/>
        <v>3</v>
      </c>
      <c r="O12" s="50">
        <f t="shared" si="4"/>
        <v>10</v>
      </c>
      <c r="P12" s="47">
        <f t="shared" si="5"/>
        <v>19.5</v>
      </c>
      <c r="Q12" s="29">
        <f t="shared" si="6"/>
        <v>6</v>
      </c>
      <c r="R12" s="38">
        <f t="shared" si="7"/>
        <v>641</v>
      </c>
      <c r="S12" s="44">
        <f t="shared" si="8"/>
        <v>4</v>
      </c>
      <c r="T12" s="41">
        <v>0</v>
      </c>
    </row>
    <row r="13" spans="2:20" ht="18.75">
      <c r="B13" s="19" t="s">
        <v>41</v>
      </c>
      <c r="C13" s="1">
        <v>7</v>
      </c>
      <c r="D13" s="102" t="s">
        <v>144</v>
      </c>
      <c r="E13" s="63" t="s">
        <v>112</v>
      </c>
      <c r="F13" s="23" t="s">
        <v>20</v>
      </c>
      <c r="G13" s="33">
        <v>11</v>
      </c>
      <c r="H13" s="28">
        <v>6</v>
      </c>
      <c r="I13" s="53">
        <f t="shared" si="0"/>
        <v>55</v>
      </c>
      <c r="J13" s="56">
        <f t="shared" si="1"/>
        <v>6</v>
      </c>
      <c r="K13" s="33">
        <v>7</v>
      </c>
      <c r="L13" s="28">
        <v>3</v>
      </c>
      <c r="M13" s="53">
        <f t="shared" si="2"/>
        <v>80</v>
      </c>
      <c r="N13" s="56">
        <f t="shared" si="3"/>
        <v>4</v>
      </c>
      <c r="O13" s="50">
        <f t="shared" si="4"/>
        <v>10</v>
      </c>
      <c r="P13" s="47">
        <f t="shared" si="5"/>
        <v>18</v>
      </c>
      <c r="Q13" s="29">
        <f t="shared" si="6"/>
        <v>9</v>
      </c>
      <c r="R13" s="38">
        <f t="shared" si="7"/>
        <v>634</v>
      </c>
      <c r="S13" s="44">
        <f t="shared" si="8"/>
        <v>5</v>
      </c>
      <c r="T13" s="41">
        <v>0</v>
      </c>
    </row>
    <row r="14" spans="2:20" ht="18.75">
      <c r="B14" s="19"/>
      <c r="C14" s="1"/>
      <c r="D14" s="7"/>
      <c r="E14" s="63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/>
      <c r="P14" s="47">
        <f t="shared" si="5"/>
        <v>-2</v>
      </c>
      <c r="Q14" s="29">
        <f t="shared" si="6"/>
        <v>-2</v>
      </c>
      <c r="R14" s="38">
        <f t="shared" si="7"/>
        <v>0</v>
      </c>
      <c r="S14" s="44"/>
      <c r="T14" s="41">
        <v>0</v>
      </c>
    </row>
    <row r="15" spans="2:20" ht="19.5" thickBot="1">
      <c r="B15" s="20"/>
      <c r="C15" s="21"/>
      <c r="D15" s="104"/>
      <c r="E15" s="64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/>
      <c r="P15" s="48">
        <f t="shared" si="5"/>
        <v>-2</v>
      </c>
      <c r="Q15" s="36">
        <f t="shared" si="6"/>
        <v>-2</v>
      </c>
      <c r="R15" s="39">
        <f t="shared" si="7"/>
        <v>0</v>
      </c>
      <c r="S15" s="45"/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112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3.28125" style="0" customWidth="1"/>
    <col min="2" max="2" width="7.140625" style="0" hidden="1" customWidth="1"/>
    <col min="3" max="3" width="16.00390625" style="0" customWidth="1"/>
    <col min="4" max="4" width="7.421875" style="0" customWidth="1"/>
    <col min="5" max="5" width="8.57421875" style="0" customWidth="1"/>
    <col min="6" max="6" width="8.28125" style="0" bestFit="1" customWidth="1"/>
    <col min="7" max="7" width="8.28125" style="0" customWidth="1"/>
    <col min="8" max="8" width="7.8515625" style="0" customWidth="1"/>
    <col min="9" max="9" width="8.421875" style="0" customWidth="1"/>
    <col min="10" max="10" width="7.421875" style="0" customWidth="1"/>
    <col min="11" max="11" width="8.28125" style="0" customWidth="1"/>
    <col min="12" max="12" width="8.7109375" style="0" customWidth="1"/>
    <col min="13" max="13" width="8.57421875" style="0" customWidth="1"/>
    <col min="14" max="14" width="7.7109375" style="0" customWidth="1"/>
    <col min="15" max="15" width="8.00390625" style="0" customWidth="1"/>
    <col min="16" max="16" width="8.8515625" style="0" customWidth="1"/>
    <col min="17" max="17" width="8.7109375" style="0" customWidth="1"/>
    <col min="19" max="19" width="8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4" t="s">
        <v>88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26" ht="16.5" customHeight="1" thickBot="1">
      <c r="A3" s="5"/>
      <c r="B3" s="132" t="s">
        <v>56</v>
      </c>
      <c r="C3" s="122" t="s">
        <v>2</v>
      </c>
      <c r="D3" s="127" t="s">
        <v>57</v>
      </c>
      <c r="E3" s="128"/>
      <c r="F3" s="128"/>
      <c r="G3" s="129" t="s">
        <v>58</v>
      </c>
      <c r="H3" s="128"/>
      <c r="I3" s="130"/>
      <c r="J3" s="127" t="s">
        <v>59</v>
      </c>
      <c r="K3" s="128"/>
      <c r="L3" s="128"/>
      <c r="M3" s="129" t="s">
        <v>60</v>
      </c>
      <c r="N3" s="128"/>
      <c r="O3" s="128"/>
      <c r="P3" s="134" t="s">
        <v>61</v>
      </c>
      <c r="Q3" s="136" t="s">
        <v>12</v>
      </c>
      <c r="R3" s="120" t="s">
        <v>62</v>
      </c>
      <c r="S3" s="122" t="s">
        <v>63</v>
      </c>
      <c r="T3" s="4" t="s">
        <v>64</v>
      </c>
      <c r="U3" s="5"/>
      <c r="V3" s="4" t="s">
        <v>65</v>
      </c>
      <c r="W3" s="4" t="s">
        <v>66</v>
      </c>
      <c r="X3" s="5"/>
      <c r="Y3" s="5"/>
      <c r="Z3" s="5"/>
    </row>
    <row r="4" spans="1:26" ht="23.25" thickBot="1">
      <c r="A4" s="5"/>
      <c r="B4" s="133"/>
      <c r="C4" s="131"/>
      <c r="D4" s="65" t="s">
        <v>63</v>
      </c>
      <c r="E4" s="61" t="s">
        <v>82</v>
      </c>
      <c r="F4" s="61" t="s">
        <v>83</v>
      </c>
      <c r="G4" s="67" t="s">
        <v>63</v>
      </c>
      <c r="H4" s="61" t="s">
        <v>82</v>
      </c>
      <c r="I4" s="66" t="s">
        <v>83</v>
      </c>
      <c r="J4" s="65" t="s">
        <v>63</v>
      </c>
      <c r="K4" s="61" t="s">
        <v>82</v>
      </c>
      <c r="L4" s="61" t="s">
        <v>83</v>
      </c>
      <c r="M4" s="67" t="s">
        <v>63</v>
      </c>
      <c r="N4" s="61" t="s">
        <v>82</v>
      </c>
      <c r="O4" s="61" t="s">
        <v>83</v>
      </c>
      <c r="P4" s="135"/>
      <c r="Q4" s="137"/>
      <c r="R4" s="121"/>
      <c r="S4" s="123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5" t="s">
        <v>67</v>
      </c>
      <c r="C5" s="99" t="str">
        <f>LOOKUP('[1]Sobota_I_kolo_sekt_A'!E12,'[1]Sobota_I_kolo_sekt_A'!E12)</f>
        <v>Bánovce </v>
      </c>
      <c r="D5" s="81">
        <f>LOOKUP(Sobota_I_kolo_sekt_A!S4,Sobota_I_kolo_sekt_A!S4)</f>
        <v>1</v>
      </c>
      <c r="E5" s="79">
        <f>LOOKUP(Sobota_I_kolo_sekt_A!Q4,Sobota_I_kolo_sekt_A!Q4)</f>
        <v>10</v>
      </c>
      <c r="F5" s="82">
        <f>LOOKUP(Sobota_I_kolo_sekt_A!P4,Sobota_I_kolo_sekt_A!P4)</f>
        <v>29</v>
      </c>
      <c r="G5" s="78">
        <f>Sobota_I_kolo_sekt_B!S4</f>
        <v>6</v>
      </c>
      <c r="H5" s="79">
        <f>Sobota_I_kolo_sekt_B!Q4</f>
        <v>5</v>
      </c>
      <c r="I5" s="82">
        <f>Sobota_I_kolo_sekt_B!P4</f>
        <v>11.5</v>
      </c>
      <c r="J5" s="78">
        <f>Sobota_I_kolo_sekt_C!S4</f>
        <v>5</v>
      </c>
      <c r="K5" s="79">
        <f>Sobota_I_kolo_sekt_C!Q4</f>
        <v>6</v>
      </c>
      <c r="L5" s="80">
        <f>Sobota_I_kolo_sekt_C!P4</f>
        <v>19.5</v>
      </c>
      <c r="M5" s="81">
        <f>Sobota_I_kolo_sekt_D!S4</f>
        <v>2</v>
      </c>
      <c r="N5" s="79">
        <f>Sobota_I_kolo_sekt_D!Q4</f>
        <v>6</v>
      </c>
      <c r="O5" s="82">
        <f>Sobota_I_kolo_sekt_D!P4</f>
        <v>21</v>
      </c>
      <c r="P5" s="117">
        <f aca="true" t="shared" si="0" ref="P5:P16">SUM(D5,G5,J5,M5)</f>
        <v>14</v>
      </c>
      <c r="Q5" s="112">
        <f aca="true" t="shared" si="1" ref="Q5:Q16">SUM(E5,H5,K5,N5)</f>
        <v>27</v>
      </c>
      <c r="R5" s="113">
        <f aca="true" t="shared" si="2" ref="R5:R16">SUM(F5,I5,L5,O5)</f>
        <v>81</v>
      </c>
      <c r="S5" s="83">
        <v>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6" t="s">
        <v>68</v>
      </c>
      <c r="C6" s="99" t="str">
        <f>LOOKUP('[1]Sobota_I_kolo_sekt_A'!E4,'[1]Sobota_I_kolo_sekt_A'!E4)</f>
        <v>Bratislava 1</v>
      </c>
      <c r="D6" s="87">
        <f>LOOKUP(Sobota_I_kolo_sekt_A!S5,Sobota_I_kolo_sekt_A!S5)</f>
        <v>11</v>
      </c>
      <c r="E6" s="85">
        <f>LOOKUP(Sobota_I_kolo_sekt_A!Q5,Sobota_I_kolo_sekt_A!Q5)</f>
        <v>0</v>
      </c>
      <c r="F6" s="88">
        <f>LOOKUP(Sobota_I_kolo_sekt_A!P5,Sobota_I_kolo_sekt_A!P5)</f>
        <v>0</v>
      </c>
      <c r="G6" s="78">
        <f>Sobota_I_kolo_sekt_B!S5</f>
        <v>11</v>
      </c>
      <c r="H6" s="79">
        <f>Sobota_I_kolo_sekt_B!Q5</f>
        <v>0</v>
      </c>
      <c r="I6" s="82">
        <f>Sobota_I_kolo_sekt_B!P5</f>
        <v>0</v>
      </c>
      <c r="J6" s="78">
        <f>Sobota_I_kolo_sekt_C!S5</f>
        <v>11</v>
      </c>
      <c r="K6" s="79">
        <f>Sobota_I_kolo_sekt_C!Q5</f>
        <v>0</v>
      </c>
      <c r="L6" s="80">
        <f>Sobota_I_kolo_sekt_C!P5</f>
        <v>0</v>
      </c>
      <c r="M6" s="81">
        <f>Sobota_I_kolo_sekt_D!S5</f>
        <v>11</v>
      </c>
      <c r="N6" s="79">
        <f>Sobota_I_kolo_sekt_D!Q5</f>
        <v>0</v>
      </c>
      <c r="O6" s="82">
        <f>Sobota_I_kolo_sekt_D!P5</f>
        <v>0</v>
      </c>
      <c r="P6" s="117">
        <f t="shared" si="0"/>
        <v>44</v>
      </c>
      <c r="Q6" s="114">
        <f t="shared" si="1"/>
        <v>0</v>
      </c>
      <c r="R6" s="106">
        <f t="shared" si="2"/>
        <v>0</v>
      </c>
      <c r="S6" s="89">
        <v>10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6" t="s">
        <v>69</v>
      </c>
      <c r="C7" s="99" t="str">
        <f>LOOKUP('[1]Sobota_I_kolo_sekt_A'!E10,'[1]Sobota_I_kolo_sekt_A'!E10)</f>
        <v>Hlohovec</v>
      </c>
      <c r="D7" s="87">
        <f>LOOKUP(Sobota_I_kolo_sekt_A!S6,Sobota_I_kolo_sekt_A!S6)</f>
        <v>5</v>
      </c>
      <c r="E7" s="85">
        <f>LOOKUP(Sobota_I_kolo_sekt_A!Q6,Sobota_I_kolo_sekt_A!Q6)</f>
        <v>8</v>
      </c>
      <c r="F7" s="88">
        <f>LOOKUP(Sobota_I_kolo_sekt_A!P6,Sobota_I_kolo_sekt_A!P6)</f>
        <v>13.5</v>
      </c>
      <c r="G7" s="78">
        <f>Sobota_I_kolo_sekt_B!S6</f>
        <v>5</v>
      </c>
      <c r="H7" s="79">
        <f>Sobota_I_kolo_sekt_B!Q6</f>
        <v>6</v>
      </c>
      <c r="I7" s="82">
        <f>Sobota_I_kolo_sekt_B!P6</f>
        <v>19</v>
      </c>
      <c r="J7" s="78">
        <f>Sobota_I_kolo_sekt_C!S6</f>
        <v>9</v>
      </c>
      <c r="K7" s="79">
        <f>Sobota_I_kolo_sekt_C!Q6</f>
        <v>6</v>
      </c>
      <c r="L7" s="80">
        <f>Sobota_I_kolo_sekt_C!P6</f>
        <v>12.5</v>
      </c>
      <c r="M7" s="81">
        <f>Sobota_I_kolo_sekt_D!S6</f>
        <v>8</v>
      </c>
      <c r="N7" s="79">
        <f>Sobota_I_kolo_sekt_D!Q6</f>
        <v>6</v>
      </c>
      <c r="O7" s="82">
        <f>Sobota_I_kolo_sekt_D!P6</f>
        <v>11.5</v>
      </c>
      <c r="P7" s="117">
        <f t="shared" si="0"/>
        <v>27</v>
      </c>
      <c r="Q7" s="114">
        <f t="shared" si="1"/>
        <v>26</v>
      </c>
      <c r="R7" s="106">
        <f t="shared" si="2"/>
        <v>56.5</v>
      </c>
      <c r="S7" s="89">
        <v>8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6" t="s">
        <v>70</v>
      </c>
      <c r="C8" s="99" t="str">
        <f>LOOKUP('[1]Sobota_I_kolo_sekt_A'!E8,'[1]Sobota_I_kolo_sekt_A'!E8)</f>
        <v>Humenné</v>
      </c>
      <c r="D8" s="87">
        <f>LOOKUP(Sobota_I_kolo_sekt_A!S7,Sobota_I_kolo_sekt_A!S7)</f>
        <v>8</v>
      </c>
      <c r="E8" s="85">
        <f>LOOKUP(Sobota_I_kolo_sekt_A!Q7,Sobota_I_kolo_sekt_A!Q7)</f>
        <v>4</v>
      </c>
      <c r="F8" s="88">
        <f>LOOKUP(Sobota_I_kolo_sekt_A!P7,Sobota_I_kolo_sekt_A!P7)</f>
        <v>11</v>
      </c>
      <c r="G8" s="78">
        <f>Sobota_I_kolo_sekt_B!S7</f>
        <v>7</v>
      </c>
      <c r="H8" s="79">
        <f>Sobota_I_kolo_sekt_B!Q7</f>
        <v>5</v>
      </c>
      <c r="I8" s="82">
        <f>Sobota_I_kolo_sekt_B!P7</f>
        <v>10</v>
      </c>
      <c r="J8" s="78">
        <f>Sobota_I_kolo_sekt_C!S7</f>
        <v>3</v>
      </c>
      <c r="K8" s="79">
        <f>Sobota_I_kolo_sekt_C!Q7</f>
        <v>18</v>
      </c>
      <c r="L8" s="80">
        <f>Sobota_I_kolo_sekt_C!P7</f>
        <v>24.5</v>
      </c>
      <c r="M8" s="81">
        <f>Sobota_I_kolo_sekt_D!S7</f>
        <v>9</v>
      </c>
      <c r="N8" s="79">
        <f>Sobota_I_kolo_sekt_D!Q7</f>
        <v>3</v>
      </c>
      <c r="O8" s="82">
        <f>Sobota_I_kolo_sekt_D!P7</f>
        <v>9</v>
      </c>
      <c r="P8" s="117">
        <f t="shared" si="0"/>
        <v>27</v>
      </c>
      <c r="Q8" s="114">
        <f t="shared" si="1"/>
        <v>30</v>
      </c>
      <c r="R8" s="106">
        <f t="shared" si="2"/>
        <v>54.5</v>
      </c>
      <c r="S8" s="89">
        <v>9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6" t="s">
        <v>71</v>
      </c>
      <c r="C9" s="99" t="str">
        <f>LOOKUP('[1]Sobota_I_kolo_sekt_A'!E7,'[1]Sobota_I_kolo_sekt_A'!E7)</f>
        <v>Prešov</v>
      </c>
      <c r="D9" s="87">
        <f>LOOKUP(Sobota_I_kolo_sekt_A!S8,Sobota_I_kolo_sekt_A!S8)</f>
        <v>3</v>
      </c>
      <c r="E9" s="85">
        <f>LOOKUP(Sobota_I_kolo_sekt_A!Q8,Sobota_I_kolo_sekt_A!Q8)</f>
        <v>6</v>
      </c>
      <c r="F9" s="88">
        <f>LOOKUP(Sobota_I_kolo_sekt_A!P8,Sobota_I_kolo_sekt_A!P8)</f>
        <v>19</v>
      </c>
      <c r="G9" s="78">
        <f>Sobota_I_kolo_sekt_B!S8</f>
        <v>9</v>
      </c>
      <c r="H9" s="79">
        <f>Sobota_I_kolo_sekt_B!Q8</f>
        <v>4</v>
      </c>
      <c r="I9" s="82">
        <f>Sobota_I_kolo_sekt_B!P8</f>
        <v>11</v>
      </c>
      <c r="J9" s="78">
        <f>Sobota_I_kolo_sekt_C!S8</f>
        <v>4</v>
      </c>
      <c r="K9" s="79">
        <f>Sobota_I_kolo_sekt_C!Q8</f>
        <v>8</v>
      </c>
      <c r="L9" s="80">
        <f>Sobota_I_kolo_sekt_C!P8</f>
        <v>21</v>
      </c>
      <c r="M9" s="81">
        <f>Sobota_I_kolo_sekt_D!S8</f>
        <v>6</v>
      </c>
      <c r="N9" s="79">
        <f>Sobota_I_kolo_sekt_D!Q8</f>
        <v>7</v>
      </c>
      <c r="O9" s="82">
        <f>Sobota_I_kolo_sekt_D!P8</f>
        <v>15.5</v>
      </c>
      <c r="P9" s="117">
        <f t="shared" si="0"/>
        <v>22</v>
      </c>
      <c r="Q9" s="114">
        <f t="shared" si="1"/>
        <v>25</v>
      </c>
      <c r="R9" s="106">
        <f t="shared" si="2"/>
        <v>66.5</v>
      </c>
      <c r="S9" s="89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s="153" customFormat="1" ht="18.75" thickBot="1">
      <c r="A10" s="139"/>
      <c r="B10" s="140" t="s">
        <v>72</v>
      </c>
      <c r="C10" s="141" t="str">
        <f>LOOKUP('[1]Sobota_I_kolo_sekt_A'!E5,'[1]Sobota_I_kolo_sekt_A'!E5)</f>
        <v>Púchov B</v>
      </c>
      <c r="D10" s="170">
        <f>LOOKUP(Sobota_I_kolo_sekt_A!S9,Sobota_I_kolo_sekt_A!S9)</f>
        <v>2</v>
      </c>
      <c r="E10" s="143">
        <f>LOOKUP(Sobota_I_kolo_sekt_A!Q9,Sobota_I_kolo_sekt_A!Q9)</f>
        <v>9</v>
      </c>
      <c r="F10" s="144">
        <f>LOOKUP(Sobota_I_kolo_sekt_A!P9,Sobota_I_kolo_sekt_A!P9)</f>
        <v>22</v>
      </c>
      <c r="G10" s="145">
        <f>Sobota_I_kolo_sekt_B!S9</f>
        <v>4</v>
      </c>
      <c r="H10" s="146">
        <f>Sobota_I_kolo_sekt_B!Q9</f>
        <v>8</v>
      </c>
      <c r="I10" s="147">
        <f>Sobota_I_kolo_sekt_B!P9</f>
        <v>23</v>
      </c>
      <c r="J10" s="145">
        <f>Sobota_I_kolo_sekt_C!S9</f>
        <v>2</v>
      </c>
      <c r="K10" s="146">
        <f>Sobota_I_kolo_sekt_C!Q9</f>
        <v>10</v>
      </c>
      <c r="L10" s="171">
        <f>Sobota_I_kolo_sekt_C!P9</f>
        <v>21</v>
      </c>
      <c r="M10" s="172">
        <f>Sobota_I_kolo_sekt_D!S9</f>
        <v>7</v>
      </c>
      <c r="N10" s="146">
        <f>Sobota_I_kolo_sekt_D!Q9</f>
        <v>7</v>
      </c>
      <c r="O10" s="147">
        <f>Sobota_I_kolo_sekt_D!P9</f>
        <v>13</v>
      </c>
      <c r="P10" s="173">
        <f t="shared" si="0"/>
        <v>15</v>
      </c>
      <c r="Q10" s="141">
        <f t="shared" si="1"/>
        <v>34</v>
      </c>
      <c r="R10" s="151">
        <f t="shared" si="2"/>
        <v>79</v>
      </c>
      <c r="S10" s="152">
        <v>4</v>
      </c>
      <c r="T10" s="139">
        <v>27</v>
      </c>
      <c r="U10" s="139"/>
      <c r="V10" s="139">
        <v>47</v>
      </c>
      <c r="W10" s="139">
        <v>5</v>
      </c>
      <c r="X10" s="139"/>
      <c r="Y10" s="139"/>
      <c r="Z10" s="139"/>
    </row>
    <row r="11" spans="1:26" s="153" customFormat="1" ht="18.75" thickBot="1">
      <c r="A11" s="139"/>
      <c r="B11" s="140" t="s">
        <v>73</v>
      </c>
      <c r="C11" s="141" t="str">
        <f>LOOKUP('[1]Sobota_I_kolo_sekt_A'!E6,'[1]Sobota_I_kolo_sekt_A'!E6)</f>
        <v>Púchov C</v>
      </c>
      <c r="D11" s="170">
        <f>LOOKUP(Sobota_I_kolo_sekt_A!S10,Sobota_I_kolo_sekt_A!S10)</f>
        <v>4</v>
      </c>
      <c r="E11" s="143">
        <f>LOOKUP(Sobota_I_kolo_sekt_A!Q10,Sobota_I_kolo_sekt_A!Q10)</f>
        <v>4</v>
      </c>
      <c r="F11" s="144">
        <f>LOOKUP(Sobota_I_kolo_sekt_A!P10,Sobota_I_kolo_sekt_A!P10)</f>
        <v>17</v>
      </c>
      <c r="G11" s="145">
        <f>Sobota_I_kolo_sekt_B!S10</f>
        <v>1</v>
      </c>
      <c r="H11" s="146">
        <f>Sobota_I_kolo_sekt_B!Q10</f>
        <v>13</v>
      </c>
      <c r="I11" s="147">
        <f>Sobota_I_kolo_sekt_B!P10</f>
        <v>27</v>
      </c>
      <c r="J11" s="145">
        <f>Sobota_I_kolo_sekt_C!S10</f>
        <v>6</v>
      </c>
      <c r="K11" s="146">
        <f>Sobota_I_kolo_sekt_C!Q10</f>
        <v>6</v>
      </c>
      <c r="L11" s="171">
        <f>Sobota_I_kolo_sekt_C!P10</f>
        <v>17</v>
      </c>
      <c r="M11" s="172">
        <f>Sobota_I_kolo_sekt_D!S10</f>
        <v>1</v>
      </c>
      <c r="N11" s="146">
        <f>Sobota_I_kolo_sekt_D!Q10</f>
        <v>13</v>
      </c>
      <c r="O11" s="147">
        <f>Sobota_I_kolo_sekt_D!P10</f>
        <v>39.5</v>
      </c>
      <c r="P11" s="173">
        <f t="shared" si="0"/>
        <v>12</v>
      </c>
      <c r="Q11" s="141">
        <f t="shared" si="1"/>
        <v>36</v>
      </c>
      <c r="R11" s="151">
        <f t="shared" si="2"/>
        <v>100.5</v>
      </c>
      <c r="S11" s="152">
        <v>1</v>
      </c>
      <c r="T11" s="139">
        <v>7</v>
      </c>
      <c r="U11" s="139"/>
      <c r="V11" s="139">
        <v>18</v>
      </c>
      <c r="W11" s="139">
        <v>6</v>
      </c>
      <c r="X11" s="139"/>
      <c r="Y11" s="139"/>
      <c r="Z11" s="139"/>
    </row>
    <row r="12" spans="1:26" ht="18.75" thickBot="1">
      <c r="A12" s="5"/>
      <c r="B12" s="76" t="s">
        <v>74</v>
      </c>
      <c r="C12" s="99" t="str">
        <f>LOOKUP('[1]Sobota_I_kolo_sekt_A'!E13,'[1]Sobota_I_kolo_sekt_A'!E13)</f>
        <v>Trnava B</v>
      </c>
      <c r="D12" s="87">
        <f>LOOKUP(Sobota_I_kolo_sekt_A!S11,Sobota_I_kolo_sekt_A!S11)</f>
        <v>9</v>
      </c>
      <c r="E12" s="85">
        <f>LOOKUP(Sobota_I_kolo_sekt_A!Q11,Sobota_I_kolo_sekt_A!Q11)</f>
        <v>4</v>
      </c>
      <c r="F12" s="88">
        <f>LOOKUP(Sobota_I_kolo_sekt_A!P11,Sobota_I_kolo_sekt_A!P11)</f>
        <v>10.5</v>
      </c>
      <c r="G12" s="78">
        <f>Sobota_I_kolo_sekt_B!S11</f>
        <v>2</v>
      </c>
      <c r="H12" s="79">
        <f>Sobota_I_kolo_sekt_B!Q11</f>
        <v>10</v>
      </c>
      <c r="I12" s="82">
        <f>Sobota_I_kolo_sekt_B!P11</f>
        <v>30</v>
      </c>
      <c r="J12" s="78">
        <f>Sobota_I_kolo_sekt_C!S11</f>
        <v>8</v>
      </c>
      <c r="K12" s="79">
        <f>Sobota_I_kolo_sekt_C!Q11</f>
        <v>4</v>
      </c>
      <c r="L12" s="80">
        <f>Sobota_I_kolo_sekt_C!P11</f>
        <v>9.5</v>
      </c>
      <c r="M12" s="81">
        <f>Sobota_I_kolo_sekt_D!S11</f>
        <v>3</v>
      </c>
      <c r="N12" s="79">
        <f>Sobota_I_kolo_sekt_D!Q11</f>
        <v>5</v>
      </c>
      <c r="O12" s="82">
        <f>Sobota_I_kolo_sekt_D!P11</f>
        <v>17.5</v>
      </c>
      <c r="P12" s="117">
        <f t="shared" si="0"/>
        <v>22</v>
      </c>
      <c r="Q12" s="114">
        <f t="shared" si="1"/>
        <v>23</v>
      </c>
      <c r="R12" s="106">
        <f t="shared" si="2"/>
        <v>67.5</v>
      </c>
      <c r="S12" s="89">
        <v>5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6" t="s">
        <v>75</v>
      </c>
      <c r="C13" s="99" t="str">
        <f>LOOKUP('[1]Sobota_I_kolo_sekt_A'!E9,'[1]Sobota_I_kolo_sekt_A'!E9)</f>
        <v>Vrbové A</v>
      </c>
      <c r="D13" s="87">
        <f>LOOKUP(Sobota_I_kolo_sekt_A!S12,Sobota_I_kolo_sekt_A!S12)</f>
        <v>7</v>
      </c>
      <c r="E13" s="85">
        <f>LOOKUP(Sobota_I_kolo_sekt_A!Q12,Sobota_I_kolo_sekt_A!Q12)</f>
        <v>5</v>
      </c>
      <c r="F13" s="88">
        <f>LOOKUP(Sobota_I_kolo_sekt_A!P12,Sobota_I_kolo_sekt_A!P12)</f>
        <v>13</v>
      </c>
      <c r="G13" s="78">
        <f>Sobota_I_kolo_sekt_B!S12</f>
        <v>3</v>
      </c>
      <c r="H13" s="79">
        <f>Sobota_I_kolo_sekt_B!Q12</f>
        <v>12</v>
      </c>
      <c r="I13" s="82">
        <f>Sobota_I_kolo_sekt_B!P12</f>
        <v>25</v>
      </c>
      <c r="J13" s="78">
        <f>Sobota_I_kolo_sekt_C!S12</f>
        <v>1</v>
      </c>
      <c r="K13" s="79">
        <f>Sobota_I_kolo_sekt_C!Q12</f>
        <v>14</v>
      </c>
      <c r="L13" s="80">
        <f>Sobota_I_kolo_sekt_C!P12</f>
        <v>38.5</v>
      </c>
      <c r="M13" s="81">
        <f>Sobota_I_kolo_sekt_D!S12</f>
        <v>4</v>
      </c>
      <c r="N13" s="79">
        <f>Sobota_I_kolo_sekt_D!Q12</f>
        <v>6</v>
      </c>
      <c r="O13" s="82">
        <f>Sobota_I_kolo_sekt_D!P12</f>
        <v>19.5</v>
      </c>
      <c r="P13" s="117">
        <f t="shared" si="0"/>
        <v>15</v>
      </c>
      <c r="Q13" s="114">
        <f t="shared" si="1"/>
        <v>37</v>
      </c>
      <c r="R13" s="106">
        <f t="shared" si="2"/>
        <v>96</v>
      </c>
      <c r="S13" s="89">
        <v>3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6" t="s">
        <v>76</v>
      </c>
      <c r="C14" s="99" t="str">
        <f>LOOKUP('[1]Sobota_I_kolo_sekt_A'!E11,'[1]Sobota_I_kolo_sekt_A'!E11)</f>
        <v>Vrbové B</v>
      </c>
      <c r="D14" s="87">
        <f>LOOKUP(Sobota_I_kolo_sekt_A!S13,Sobota_I_kolo_sekt_A!S13)</f>
        <v>6</v>
      </c>
      <c r="E14" s="85">
        <f>LOOKUP(Sobota_I_kolo_sekt_A!Q13,Sobota_I_kolo_sekt_A!Q13)</f>
        <v>3</v>
      </c>
      <c r="F14" s="88">
        <f>LOOKUP(Sobota_I_kolo_sekt_A!P13,Sobota_I_kolo_sekt_A!P13)</f>
        <v>10</v>
      </c>
      <c r="G14" s="78">
        <f>Sobota_I_kolo_sekt_B!S13</f>
        <v>8</v>
      </c>
      <c r="H14" s="79">
        <f>Sobota_I_kolo_sekt_B!Q13</f>
        <v>6</v>
      </c>
      <c r="I14" s="82">
        <f>Sobota_I_kolo_sekt_B!P13</f>
        <v>14</v>
      </c>
      <c r="J14" s="78">
        <f>Sobota_I_kolo_sekt_C!S13</f>
        <v>7</v>
      </c>
      <c r="K14" s="79">
        <f>Sobota_I_kolo_sekt_C!Q13</f>
        <v>5</v>
      </c>
      <c r="L14" s="80">
        <f>Sobota_I_kolo_sekt_C!P13</f>
        <v>16</v>
      </c>
      <c r="M14" s="81">
        <f>Sobota_I_kolo_sekt_D!S13</f>
        <v>5</v>
      </c>
      <c r="N14" s="79">
        <f>Sobota_I_kolo_sekt_D!Q13</f>
        <v>9</v>
      </c>
      <c r="O14" s="82">
        <f>Sobota_I_kolo_sekt_D!P13</f>
        <v>18</v>
      </c>
      <c r="P14" s="117">
        <f t="shared" si="0"/>
        <v>26</v>
      </c>
      <c r="Q14" s="114">
        <f t="shared" si="1"/>
        <v>23</v>
      </c>
      <c r="R14" s="106">
        <f t="shared" si="2"/>
        <v>58</v>
      </c>
      <c r="S14" s="89">
        <v>7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6"/>
      <c r="C15" s="99"/>
      <c r="D15" s="87"/>
      <c r="E15" s="85">
        <f>LOOKUP(Sobota_I_kolo_sekt_A!Q14,Sobota_I_kolo_sekt_A!Q14)</f>
        <v>-2</v>
      </c>
      <c r="F15" s="88">
        <f>LOOKUP(Sobota_I_kolo_sekt_A!P14,Sobota_I_kolo_sekt_A!P14)</f>
        <v>-2</v>
      </c>
      <c r="G15" s="78"/>
      <c r="H15" s="79">
        <f>Sobota_I_kolo_sekt_B!Q14</f>
        <v>-2</v>
      </c>
      <c r="I15" s="82">
        <f>Sobota_I_kolo_sekt_B!P14</f>
        <v>-2</v>
      </c>
      <c r="J15" s="78"/>
      <c r="K15" s="79">
        <f>Sobota_I_kolo_sekt_C!Q14</f>
        <v>-2</v>
      </c>
      <c r="L15" s="80">
        <f>Sobota_I_kolo_sekt_C!P14</f>
        <v>-2</v>
      </c>
      <c r="M15" s="81"/>
      <c r="N15" s="79">
        <f>Sobota_I_kolo_sekt_D!Q14</f>
        <v>-2</v>
      </c>
      <c r="O15" s="82">
        <f>Sobota_I_kolo_sekt_D!P14</f>
        <v>-2</v>
      </c>
      <c r="P15" s="117">
        <f t="shared" si="0"/>
        <v>0</v>
      </c>
      <c r="Q15" s="114">
        <f t="shared" si="1"/>
        <v>-8</v>
      </c>
      <c r="R15" s="106">
        <f t="shared" si="2"/>
        <v>-8</v>
      </c>
      <c r="S15" s="89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7"/>
      <c r="C16" s="100"/>
      <c r="D16" s="93"/>
      <c r="E16" s="91">
        <f>LOOKUP(Sobota_I_kolo_sekt_A!Q15,Sobota_I_kolo_sekt_A!Q15)</f>
        <v>-2</v>
      </c>
      <c r="F16" s="94">
        <f>LOOKUP(Sobota_I_kolo_sekt_A!P15,Sobota_I_kolo_sekt_A!P15)</f>
        <v>-2</v>
      </c>
      <c r="G16" s="78"/>
      <c r="H16" s="79">
        <f>Sobota_I_kolo_sekt_B!Q15</f>
        <v>-2</v>
      </c>
      <c r="I16" s="82">
        <f>Sobota_I_kolo_sekt_B!P15</f>
        <v>-2</v>
      </c>
      <c r="J16" s="78"/>
      <c r="K16" s="79">
        <f>Sobota_I_kolo_sekt_C!Q15</f>
        <v>-2</v>
      </c>
      <c r="L16" s="80">
        <f>Sobota_I_kolo_sekt_C!P15</f>
        <v>-2</v>
      </c>
      <c r="M16" s="81"/>
      <c r="N16" s="79">
        <f>Sobota_I_kolo_sekt_D!Q15</f>
        <v>-2</v>
      </c>
      <c r="O16" s="82">
        <f>Sobota_I_kolo_sekt_D!P15</f>
        <v>-2</v>
      </c>
      <c r="P16" s="117">
        <f t="shared" si="0"/>
        <v>0</v>
      </c>
      <c r="Q16" s="115">
        <f t="shared" si="1"/>
        <v>-8</v>
      </c>
      <c r="R16" s="116">
        <f t="shared" si="2"/>
        <v>-8</v>
      </c>
      <c r="S16" s="95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6"/>
      <c r="C17" s="97"/>
      <c r="D17" s="98">
        <f>SUM(D5:D16)</f>
        <v>56</v>
      </c>
      <c r="E17" s="98">
        <f aca="true" t="shared" si="3" ref="E17:P17">SUM(E5:E16)</f>
        <v>49</v>
      </c>
      <c r="F17" s="98">
        <f t="shared" si="3"/>
        <v>141</v>
      </c>
      <c r="G17" s="98">
        <f t="shared" si="3"/>
        <v>56</v>
      </c>
      <c r="H17" s="98">
        <f t="shared" si="3"/>
        <v>65</v>
      </c>
      <c r="I17" s="98">
        <f t="shared" si="3"/>
        <v>166.5</v>
      </c>
      <c r="J17" s="98">
        <f t="shared" si="3"/>
        <v>56</v>
      </c>
      <c r="K17" s="98">
        <f t="shared" si="3"/>
        <v>73</v>
      </c>
      <c r="L17" s="98">
        <f t="shared" si="3"/>
        <v>175.5</v>
      </c>
      <c r="M17" s="98">
        <f t="shared" si="3"/>
        <v>56</v>
      </c>
      <c r="N17" s="98">
        <f t="shared" si="3"/>
        <v>58</v>
      </c>
      <c r="O17" s="98">
        <f t="shared" si="3"/>
        <v>160.5</v>
      </c>
      <c r="P17" s="98">
        <f t="shared" si="3"/>
        <v>224</v>
      </c>
      <c r="Q17" s="97"/>
      <c r="R17" s="97"/>
      <c r="S17" s="9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.00390625" style="0" customWidth="1"/>
    <col min="2" max="2" width="5.57421875" style="0" bestFit="1" customWidth="1"/>
    <col min="3" max="3" width="5.57421875" style="0" hidden="1" customWidth="1"/>
    <col min="4" max="4" width="19.28125" style="0" customWidth="1"/>
    <col min="5" max="5" width="12.8515625" style="0" customWidth="1"/>
    <col min="6" max="6" width="11.7109375" style="0" hidden="1" customWidth="1"/>
    <col min="7" max="7" width="7.57421875" style="0" customWidth="1"/>
    <col min="8" max="8" width="5.8515625" style="0" customWidth="1"/>
    <col min="9" max="9" width="10.28125" style="0" hidden="1" customWidth="1"/>
    <col min="11" max="11" width="7.140625" style="0" customWidth="1"/>
    <col min="12" max="12" width="6.00390625" style="0" customWidth="1"/>
    <col min="13" max="13" width="0" style="0" hidden="1" customWidth="1"/>
    <col min="14" max="14" width="9.57421875" style="0" customWidth="1"/>
    <col min="15" max="15" width="10.57421875" style="0" customWidth="1"/>
    <col min="16" max="16" width="8.140625" style="0" customWidth="1"/>
    <col min="17" max="17" width="6.421875" style="0" customWidth="1"/>
    <col min="18" max="18" width="0" style="0" hidden="1" customWidth="1"/>
  </cols>
  <sheetData>
    <row r="1" ht="13.5" thickBot="1"/>
    <row r="2" spans="2:20" ht="18.75" thickBot="1">
      <c r="B2" s="118" t="s">
        <v>92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51.75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19</v>
      </c>
      <c r="C4" s="17">
        <v>3</v>
      </c>
      <c r="D4" s="17" t="s">
        <v>136</v>
      </c>
      <c r="E4" s="17" t="s">
        <v>103</v>
      </c>
      <c r="F4" s="22" t="s">
        <v>52</v>
      </c>
      <c r="G4" s="30">
        <v>5.5</v>
      </c>
      <c r="H4" s="31">
        <v>2</v>
      </c>
      <c r="I4" s="52">
        <f aca="true" t="shared" si="0" ref="I4:I15">COUNTIF(G$4:G$15,"&lt;"&amp;G4)*ROWS(G$4:G$15)+COUNTIF(H$4:H$15,"&lt;"&amp;H4)</f>
        <v>65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6</v>
      </c>
      <c r="K4" s="30">
        <v>8.5</v>
      </c>
      <c r="L4" s="31">
        <v>4</v>
      </c>
      <c r="M4" s="52">
        <f aca="true" t="shared" si="2" ref="M4:M15">COUNTIF(K$4:K$15,"&lt;"&amp;K4)*ROWS(K$4:K$15)+COUNTIF(L$4:L$15,"&lt;"&amp;L4)</f>
        <v>130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9">
        <f aca="true" t="shared" si="4" ref="O4:O15">SUM(J4,N4)</f>
        <v>7</v>
      </c>
      <c r="P4" s="46">
        <f aca="true" t="shared" si="5" ref="P4:P15">SUM(K4,G4)</f>
        <v>14</v>
      </c>
      <c r="Q4" s="32">
        <f aca="true" t="shared" si="6" ref="Q4:Q15">SUM(L4,H4)</f>
        <v>6</v>
      </c>
      <c r="R4" s="37">
        <f aca="true" t="shared" si="7" ref="R4:R15">(COUNTIF(O$4:O$15,"&gt;"&amp;O4)*ROWS(O$4:O$14)+COUNTIF(P$4:P$15,"&lt;"&amp;P4))*ROWS(O$4:O$15)+COUNTIF(Q$4:Q$15,"&lt;"&amp;Q4)</f>
        <v>1463</v>
      </c>
      <c r="S4" s="43">
        <f>IF(COUNTIF(R$4:R$15,R4)&gt;1,RANK(R4,R$4:R$15,0)+(COUNT(R$4:R$15)+1-RANK(R4,R$4:R$15,0)-RANK(R4,R$4:R$15,1))/2,RANK(R4,R$4:R$15,0)+(COUNT(R$4:R$15)+1-RANK(R4,R$4:R$15,0)-RANK(R4,R$4:R$15,1)))</f>
        <v>1</v>
      </c>
      <c r="T4" s="40">
        <v>15</v>
      </c>
    </row>
    <row r="5" spans="2:20" ht="18.75">
      <c r="B5" s="19" t="s">
        <v>28</v>
      </c>
      <c r="C5" s="1"/>
      <c r="D5" s="1"/>
      <c r="E5" s="1" t="s">
        <v>123</v>
      </c>
      <c r="F5" s="23" t="s">
        <v>47</v>
      </c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21</v>
      </c>
      <c r="C6" s="1">
        <v>8</v>
      </c>
      <c r="D6" s="1" t="s">
        <v>138</v>
      </c>
      <c r="E6" s="1" t="s">
        <v>105</v>
      </c>
      <c r="F6" s="23" t="s">
        <v>53</v>
      </c>
      <c r="G6" s="33">
        <v>7</v>
      </c>
      <c r="H6" s="28">
        <v>2</v>
      </c>
      <c r="I6" s="53">
        <f t="shared" si="0"/>
        <v>101</v>
      </c>
      <c r="J6" s="56">
        <f t="shared" si="1"/>
        <v>3</v>
      </c>
      <c r="K6" s="33">
        <v>0</v>
      </c>
      <c r="L6" s="28">
        <v>0</v>
      </c>
      <c r="M6" s="53">
        <f t="shared" si="2"/>
        <v>26</v>
      </c>
      <c r="N6" s="56">
        <f t="shared" si="3"/>
        <v>8</v>
      </c>
      <c r="O6" s="50">
        <f t="shared" si="4"/>
        <v>11</v>
      </c>
      <c r="P6" s="47">
        <f t="shared" si="5"/>
        <v>7</v>
      </c>
      <c r="Q6" s="29">
        <f t="shared" si="6"/>
        <v>2</v>
      </c>
      <c r="R6" s="38">
        <f t="shared" si="7"/>
        <v>855</v>
      </c>
      <c r="S6" s="44">
        <f aca="true" t="shared" si="8" ref="S6:S15">IF(COUNTIF(R$4:R$15,R6)&gt;1,RANK(R6,R$4:R$15,0)+(COUNT(R$4:R$15)+1-RANK(R6,R$4:R$15,0)-RANK(R6,R$4:R$15,1))/2,RANK(R6,R$4:R$15,0)+(COUNT(R$4:R$15)+1-RANK(R6,R$4:R$15,0)-RANK(R6,R$4:R$15,1)))</f>
        <v>6</v>
      </c>
      <c r="T6" s="41">
        <v>0</v>
      </c>
    </row>
    <row r="7" spans="2:20" ht="18.75">
      <c r="B7" s="19" t="s">
        <v>27</v>
      </c>
      <c r="C7" s="1">
        <v>1</v>
      </c>
      <c r="D7" s="1" t="s">
        <v>141</v>
      </c>
      <c r="E7" s="1" t="s">
        <v>106</v>
      </c>
      <c r="F7" s="23" t="s">
        <v>48</v>
      </c>
      <c r="G7" s="33">
        <v>2.5</v>
      </c>
      <c r="H7" s="28">
        <v>1</v>
      </c>
      <c r="I7" s="53">
        <f t="shared" si="0"/>
        <v>39</v>
      </c>
      <c r="J7" s="56">
        <f t="shared" si="1"/>
        <v>7.5</v>
      </c>
      <c r="K7" s="33">
        <v>5</v>
      </c>
      <c r="L7" s="28">
        <v>2</v>
      </c>
      <c r="M7" s="53">
        <f t="shared" si="2"/>
        <v>90</v>
      </c>
      <c r="N7" s="56">
        <f t="shared" si="3"/>
        <v>4</v>
      </c>
      <c r="O7" s="50">
        <f t="shared" si="4"/>
        <v>11.5</v>
      </c>
      <c r="P7" s="47">
        <f t="shared" si="5"/>
        <v>7.5</v>
      </c>
      <c r="Q7" s="29">
        <f t="shared" si="6"/>
        <v>3</v>
      </c>
      <c r="R7" s="38">
        <f t="shared" si="7"/>
        <v>738</v>
      </c>
      <c r="S7" s="44">
        <f t="shared" si="8"/>
        <v>7</v>
      </c>
      <c r="T7" s="41">
        <v>0</v>
      </c>
    </row>
    <row r="8" spans="2:20" ht="20.25" customHeight="1">
      <c r="B8" s="19" t="s">
        <v>16</v>
      </c>
      <c r="C8" s="1">
        <v>2</v>
      </c>
      <c r="D8" s="2" t="s">
        <v>139</v>
      </c>
      <c r="E8" s="1" t="s">
        <v>107</v>
      </c>
      <c r="F8" s="23" t="s">
        <v>50</v>
      </c>
      <c r="G8" s="33">
        <v>6.5</v>
      </c>
      <c r="H8" s="28">
        <v>2</v>
      </c>
      <c r="I8" s="53">
        <f t="shared" si="0"/>
        <v>77</v>
      </c>
      <c r="J8" s="56">
        <f t="shared" si="1"/>
        <v>5</v>
      </c>
      <c r="K8" s="33">
        <v>5.5</v>
      </c>
      <c r="L8" s="28">
        <v>2</v>
      </c>
      <c r="M8" s="53">
        <f t="shared" si="2"/>
        <v>102</v>
      </c>
      <c r="N8" s="56">
        <f t="shared" si="3"/>
        <v>2.5</v>
      </c>
      <c r="O8" s="50">
        <f t="shared" si="4"/>
        <v>7.5</v>
      </c>
      <c r="P8" s="47">
        <f t="shared" si="5"/>
        <v>12</v>
      </c>
      <c r="Q8" s="29">
        <f t="shared" si="6"/>
        <v>4</v>
      </c>
      <c r="R8" s="38">
        <f t="shared" si="7"/>
        <v>1305</v>
      </c>
      <c r="S8" s="44">
        <f t="shared" si="8"/>
        <v>3</v>
      </c>
      <c r="T8" s="41">
        <v>5</v>
      </c>
    </row>
    <row r="9" spans="2:20" s="153" customFormat="1" ht="18.75" customHeight="1">
      <c r="B9" s="154" t="s">
        <v>24</v>
      </c>
      <c r="C9" s="155">
        <v>9</v>
      </c>
      <c r="D9" s="155" t="s">
        <v>146</v>
      </c>
      <c r="E9" s="155" t="s">
        <v>108</v>
      </c>
      <c r="F9" s="158" t="s">
        <v>46</v>
      </c>
      <c r="G9" s="159">
        <v>9.5</v>
      </c>
      <c r="H9" s="160">
        <v>3</v>
      </c>
      <c r="I9" s="161">
        <f t="shared" si="0"/>
        <v>129</v>
      </c>
      <c r="J9" s="162">
        <f t="shared" si="1"/>
        <v>1</v>
      </c>
      <c r="K9" s="159">
        <v>2.5</v>
      </c>
      <c r="L9" s="160">
        <v>1</v>
      </c>
      <c r="M9" s="161">
        <f t="shared" si="2"/>
        <v>65</v>
      </c>
      <c r="N9" s="162">
        <f t="shared" si="3"/>
        <v>6</v>
      </c>
      <c r="O9" s="164">
        <f t="shared" si="4"/>
        <v>7</v>
      </c>
      <c r="P9" s="165">
        <f t="shared" si="5"/>
        <v>12</v>
      </c>
      <c r="Q9" s="166">
        <f t="shared" si="6"/>
        <v>4</v>
      </c>
      <c r="R9" s="167">
        <f t="shared" si="7"/>
        <v>1437</v>
      </c>
      <c r="S9" s="168">
        <f t="shared" si="8"/>
        <v>2</v>
      </c>
      <c r="T9" s="169">
        <v>10</v>
      </c>
    </row>
    <row r="10" spans="2:20" s="153" customFormat="1" ht="21.75" customHeight="1">
      <c r="B10" s="154" t="s">
        <v>18</v>
      </c>
      <c r="C10" s="155">
        <v>7</v>
      </c>
      <c r="D10" s="155" t="s">
        <v>152</v>
      </c>
      <c r="E10" s="155" t="s">
        <v>109</v>
      </c>
      <c r="F10" s="158" t="s">
        <v>51</v>
      </c>
      <c r="G10" s="159">
        <v>8.5</v>
      </c>
      <c r="H10" s="160">
        <v>2</v>
      </c>
      <c r="I10" s="161">
        <f t="shared" si="0"/>
        <v>113</v>
      </c>
      <c r="J10" s="162">
        <f t="shared" si="1"/>
        <v>2</v>
      </c>
      <c r="K10" s="159">
        <v>0</v>
      </c>
      <c r="L10" s="160">
        <v>0</v>
      </c>
      <c r="M10" s="161">
        <f t="shared" si="2"/>
        <v>26</v>
      </c>
      <c r="N10" s="162">
        <f t="shared" si="3"/>
        <v>8</v>
      </c>
      <c r="O10" s="164">
        <f t="shared" si="4"/>
        <v>10</v>
      </c>
      <c r="P10" s="165">
        <f t="shared" si="5"/>
        <v>8.5</v>
      </c>
      <c r="Q10" s="166">
        <f t="shared" si="6"/>
        <v>2</v>
      </c>
      <c r="R10" s="167">
        <f t="shared" si="7"/>
        <v>1023</v>
      </c>
      <c r="S10" s="168">
        <f t="shared" si="8"/>
        <v>4</v>
      </c>
      <c r="T10" s="169">
        <v>0</v>
      </c>
    </row>
    <row r="11" spans="2:20" ht="21.75" customHeight="1">
      <c r="B11" s="19" t="s">
        <v>25</v>
      </c>
      <c r="C11" s="1">
        <v>5</v>
      </c>
      <c r="D11" s="1" t="s">
        <v>149</v>
      </c>
      <c r="E11" s="1" t="s">
        <v>110</v>
      </c>
      <c r="F11" s="23" t="s">
        <v>45</v>
      </c>
      <c r="G11" s="33">
        <v>0</v>
      </c>
      <c r="H11" s="28">
        <v>0</v>
      </c>
      <c r="I11" s="53">
        <f t="shared" si="0"/>
        <v>26</v>
      </c>
      <c r="J11" s="56">
        <f t="shared" si="1"/>
        <v>9</v>
      </c>
      <c r="K11" s="33">
        <v>2.5</v>
      </c>
      <c r="L11" s="28">
        <v>2</v>
      </c>
      <c r="M11" s="53">
        <f t="shared" si="2"/>
        <v>66</v>
      </c>
      <c r="N11" s="56">
        <f t="shared" si="3"/>
        <v>5</v>
      </c>
      <c r="O11" s="50">
        <f t="shared" si="4"/>
        <v>14</v>
      </c>
      <c r="P11" s="47">
        <f t="shared" si="5"/>
        <v>2.5</v>
      </c>
      <c r="Q11" s="29">
        <f t="shared" si="6"/>
        <v>2</v>
      </c>
      <c r="R11" s="38">
        <f t="shared" si="7"/>
        <v>435</v>
      </c>
      <c r="S11" s="44">
        <f t="shared" si="8"/>
        <v>9</v>
      </c>
      <c r="T11" s="41">
        <v>0</v>
      </c>
    </row>
    <row r="12" spans="2:20" ht="21.75" customHeight="1">
      <c r="B12" s="19" t="s">
        <v>22</v>
      </c>
      <c r="C12" s="1">
        <v>4</v>
      </c>
      <c r="D12" s="1" t="s">
        <v>147</v>
      </c>
      <c r="E12" s="1" t="s">
        <v>111</v>
      </c>
      <c r="F12" s="23" t="s">
        <v>54</v>
      </c>
      <c r="G12" s="33">
        <v>2.5</v>
      </c>
      <c r="H12" s="28">
        <v>1</v>
      </c>
      <c r="I12" s="53">
        <f t="shared" si="0"/>
        <v>39</v>
      </c>
      <c r="J12" s="56">
        <f t="shared" si="1"/>
        <v>7.5</v>
      </c>
      <c r="K12" s="33">
        <v>5.5</v>
      </c>
      <c r="L12" s="28">
        <v>2</v>
      </c>
      <c r="M12" s="53">
        <f t="shared" si="2"/>
        <v>102</v>
      </c>
      <c r="N12" s="56">
        <f t="shared" si="3"/>
        <v>2.5</v>
      </c>
      <c r="O12" s="50">
        <f t="shared" si="4"/>
        <v>10</v>
      </c>
      <c r="P12" s="47">
        <f t="shared" si="5"/>
        <v>8</v>
      </c>
      <c r="Q12" s="29">
        <f t="shared" si="6"/>
        <v>3</v>
      </c>
      <c r="R12" s="38">
        <f t="shared" si="7"/>
        <v>1014</v>
      </c>
      <c r="S12" s="44">
        <f t="shared" si="8"/>
        <v>5</v>
      </c>
      <c r="T12" s="41">
        <v>0</v>
      </c>
    </row>
    <row r="13" spans="2:20" ht="18.75">
      <c r="B13" s="19" t="s">
        <v>80</v>
      </c>
      <c r="C13" s="1">
        <v>6</v>
      </c>
      <c r="D13" s="1" t="s">
        <v>144</v>
      </c>
      <c r="E13" s="1" t="s">
        <v>112</v>
      </c>
      <c r="F13" s="23" t="s">
        <v>49</v>
      </c>
      <c r="G13" s="33">
        <v>6.5</v>
      </c>
      <c r="H13" s="28">
        <v>3</v>
      </c>
      <c r="I13" s="53">
        <f t="shared" si="0"/>
        <v>81</v>
      </c>
      <c r="J13" s="56">
        <f t="shared" si="1"/>
        <v>4</v>
      </c>
      <c r="K13" s="33">
        <v>0</v>
      </c>
      <c r="L13" s="28">
        <v>0</v>
      </c>
      <c r="M13" s="53">
        <f t="shared" si="2"/>
        <v>26</v>
      </c>
      <c r="N13" s="56">
        <f t="shared" si="3"/>
        <v>8</v>
      </c>
      <c r="O13" s="50">
        <f t="shared" si="4"/>
        <v>12</v>
      </c>
      <c r="P13" s="47">
        <f t="shared" si="5"/>
        <v>6.5</v>
      </c>
      <c r="Q13" s="29">
        <f t="shared" si="6"/>
        <v>3</v>
      </c>
      <c r="R13" s="38">
        <f t="shared" si="7"/>
        <v>582</v>
      </c>
      <c r="S13" s="44">
        <f t="shared" si="8"/>
        <v>8</v>
      </c>
      <c r="T13" s="41">
        <v>0</v>
      </c>
    </row>
    <row r="14" spans="2:20" ht="18.75">
      <c r="B14" s="19"/>
      <c r="C14" s="1"/>
      <c r="D14" s="3"/>
      <c r="E14" s="1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>
        <f t="shared" si="4"/>
        <v>22</v>
      </c>
      <c r="P14" s="47">
        <f t="shared" si="5"/>
        <v>-2</v>
      </c>
      <c r="Q14" s="29">
        <f t="shared" si="6"/>
        <v>-2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thickBot="1">
      <c r="B15" s="20"/>
      <c r="C15" s="21"/>
      <c r="D15" s="21"/>
      <c r="E15" s="21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>
        <f t="shared" si="4"/>
        <v>22</v>
      </c>
      <c r="P15" s="48">
        <f t="shared" si="5"/>
        <v>-2</v>
      </c>
      <c r="Q15" s="36">
        <f t="shared" si="6"/>
        <v>-2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156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.7109375" style="0" customWidth="1"/>
    <col min="2" max="2" width="5.57421875" style="0" bestFit="1" customWidth="1"/>
    <col min="3" max="3" width="0.13671875" style="0" customWidth="1"/>
    <col min="4" max="4" width="19.28125" style="0" customWidth="1"/>
    <col min="5" max="5" width="12.57421875" style="0" customWidth="1"/>
    <col min="6" max="6" width="11.7109375" style="0" hidden="1" customWidth="1"/>
    <col min="7" max="7" width="8.421875" style="0" customWidth="1"/>
    <col min="8" max="8" width="7.421875" style="0" customWidth="1"/>
    <col min="9" max="9" width="10.28125" style="0" hidden="1" customWidth="1"/>
    <col min="11" max="11" width="7.8515625" style="0" customWidth="1"/>
    <col min="12" max="12" width="6.421875" style="0" customWidth="1"/>
    <col min="13" max="13" width="0" style="0" hidden="1" customWidth="1"/>
    <col min="14" max="14" width="8.7109375" style="0" customWidth="1"/>
    <col min="15" max="15" width="9.00390625" style="0" customWidth="1"/>
    <col min="16" max="16" width="8.8515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18" t="s">
        <v>95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51.75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49</v>
      </c>
      <c r="C4" s="17">
        <v>8</v>
      </c>
      <c r="D4" s="17" t="s">
        <v>151</v>
      </c>
      <c r="E4" s="17" t="s">
        <v>103</v>
      </c>
      <c r="F4" s="22" t="s">
        <v>27</v>
      </c>
      <c r="G4" s="30">
        <v>11</v>
      </c>
      <c r="H4" s="31">
        <v>5</v>
      </c>
      <c r="I4" s="52">
        <f aca="true" t="shared" si="0" ref="I4:I15">COUNTIF(G$4:G$15,"&lt;"&amp;G4)*ROWS(G$4:G$15)+COUNTIF(H$4:H$15,"&lt;"&amp;H4)</f>
        <v>117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30">
        <v>0</v>
      </c>
      <c r="L4" s="31">
        <v>0</v>
      </c>
      <c r="M4" s="52">
        <f aca="true" t="shared" si="2" ref="M4:M15">COUNTIF(K$4:K$15,"&lt;"&amp;K4)*ROWS(K$4:K$15)+COUNTIF(L$4:L$15,"&lt;"&amp;L4)</f>
        <v>26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7.5</v>
      </c>
      <c r="O4" s="49">
        <f aca="true" t="shared" si="4" ref="O4:O15">SUM(J4,N4)</f>
        <v>9.5</v>
      </c>
      <c r="P4" s="46">
        <f aca="true" t="shared" si="5" ref="P4:P15">SUM(K4,G4)</f>
        <v>11</v>
      </c>
      <c r="Q4" s="32">
        <f aca="true" t="shared" si="6" ref="Q4:Q15">SUM(L4,H4)</f>
        <v>5</v>
      </c>
      <c r="R4" s="37">
        <f aca="true" t="shared" si="7" ref="R4:R15">(COUNTIF(O$4:O$15,"&gt;"&amp;O4)*ROWS(O$4:O$14)+COUNTIF(P$4:P$15,"&lt;"&amp;P4))*ROWS(O$4:O$15)+COUNTIF(Q$4:Q$15,"&lt;"&amp;Q4)</f>
        <v>1185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0</v>
      </c>
    </row>
    <row r="5" spans="2:20" ht="18.75">
      <c r="B5" s="19" t="s">
        <v>54</v>
      </c>
      <c r="C5" s="1"/>
      <c r="D5" s="1"/>
      <c r="E5" s="1" t="s">
        <v>123</v>
      </c>
      <c r="F5" s="23" t="s">
        <v>18</v>
      </c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52</v>
      </c>
      <c r="C6" s="1">
        <v>5</v>
      </c>
      <c r="D6" s="1" t="s">
        <v>148</v>
      </c>
      <c r="E6" s="1" t="s">
        <v>105</v>
      </c>
      <c r="F6" s="23" t="s">
        <v>15</v>
      </c>
      <c r="G6" s="33">
        <v>2.5</v>
      </c>
      <c r="H6" s="28">
        <v>1</v>
      </c>
      <c r="I6" s="53">
        <f t="shared" si="0"/>
        <v>38</v>
      </c>
      <c r="J6" s="56">
        <f t="shared" si="1"/>
        <v>8</v>
      </c>
      <c r="K6" s="33">
        <v>1.5</v>
      </c>
      <c r="L6" s="28">
        <v>1</v>
      </c>
      <c r="M6" s="53">
        <f t="shared" si="2"/>
        <v>78</v>
      </c>
      <c r="N6" s="56">
        <f t="shared" si="3"/>
        <v>4.5</v>
      </c>
      <c r="O6" s="50">
        <f t="shared" si="4"/>
        <v>12.5</v>
      </c>
      <c r="P6" s="47">
        <f t="shared" si="5"/>
        <v>4</v>
      </c>
      <c r="Q6" s="29">
        <f t="shared" si="6"/>
        <v>2</v>
      </c>
      <c r="R6" s="38">
        <f t="shared" si="7"/>
        <v>435</v>
      </c>
      <c r="S6" s="44">
        <f aca="true" t="shared" si="8" ref="S6:S15">IF(COUNTIF(R$4:R$15,R6)&gt;1,RANK(R6,R$4:R$15,0)+(COUNT(R$4:R$15)+1-RANK(R6,R$4:R$15,0)-RANK(R6,R$4:R$15,1))/2,RANK(R6,R$4:R$15,0)+(COUNT(R$4:R$15)+1-RANK(R6,R$4:R$15,0)-RANK(R6,R$4:R$15,1)))</f>
        <v>9</v>
      </c>
      <c r="T6" s="41">
        <v>0</v>
      </c>
    </row>
    <row r="7" spans="2:20" ht="18.75">
      <c r="B7" s="19" t="s">
        <v>51</v>
      </c>
      <c r="C7" s="1">
        <v>9</v>
      </c>
      <c r="D7" s="1" t="s">
        <v>160</v>
      </c>
      <c r="E7" s="1" t="s">
        <v>106</v>
      </c>
      <c r="F7" s="23" t="s">
        <v>16</v>
      </c>
      <c r="G7" s="33">
        <v>5.5</v>
      </c>
      <c r="H7" s="28">
        <v>2</v>
      </c>
      <c r="I7" s="53">
        <f t="shared" si="0"/>
        <v>77</v>
      </c>
      <c r="J7" s="56">
        <f t="shared" si="1"/>
        <v>5</v>
      </c>
      <c r="K7" s="33">
        <v>3</v>
      </c>
      <c r="L7" s="28">
        <v>1</v>
      </c>
      <c r="M7" s="53">
        <f t="shared" si="2"/>
        <v>114</v>
      </c>
      <c r="N7" s="56">
        <f t="shared" si="3"/>
        <v>1.5</v>
      </c>
      <c r="O7" s="50">
        <f t="shared" si="4"/>
        <v>6.5</v>
      </c>
      <c r="P7" s="47">
        <f t="shared" si="5"/>
        <v>8.5</v>
      </c>
      <c r="Q7" s="29">
        <f t="shared" si="6"/>
        <v>3</v>
      </c>
      <c r="R7" s="38">
        <f t="shared" si="7"/>
        <v>1543</v>
      </c>
      <c r="S7" s="44">
        <f t="shared" si="8"/>
        <v>1</v>
      </c>
      <c r="T7" s="41">
        <v>15</v>
      </c>
    </row>
    <row r="8" spans="2:20" ht="18.75">
      <c r="B8" s="19" t="s">
        <v>48</v>
      </c>
      <c r="C8" s="1">
        <v>4</v>
      </c>
      <c r="D8" s="1" t="s">
        <v>143</v>
      </c>
      <c r="E8" s="1" t="s">
        <v>107</v>
      </c>
      <c r="F8" s="23" t="s">
        <v>25</v>
      </c>
      <c r="G8" s="33">
        <v>9</v>
      </c>
      <c r="H8" s="28">
        <v>3</v>
      </c>
      <c r="I8" s="53">
        <f t="shared" si="0"/>
        <v>103</v>
      </c>
      <c r="J8" s="56">
        <f t="shared" si="1"/>
        <v>3</v>
      </c>
      <c r="K8" s="33">
        <v>0</v>
      </c>
      <c r="L8" s="28">
        <v>0</v>
      </c>
      <c r="M8" s="53">
        <f t="shared" si="2"/>
        <v>26</v>
      </c>
      <c r="N8" s="56">
        <f t="shared" si="3"/>
        <v>7.5</v>
      </c>
      <c r="O8" s="50">
        <f t="shared" si="4"/>
        <v>10.5</v>
      </c>
      <c r="P8" s="47">
        <f t="shared" si="5"/>
        <v>9</v>
      </c>
      <c r="Q8" s="29">
        <f t="shared" si="6"/>
        <v>3</v>
      </c>
      <c r="R8" s="38">
        <f t="shared" si="7"/>
        <v>907</v>
      </c>
      <c r="S8" s="44">
        <f t="shared" si="8"/>
        <v>5</v>
      </c>
      <c r="T8" s="41">
        <v>0</v>
      </c>
    </row>
    <row r="9" spans="2:20" s="153" customFormat="1" ht="18.75">
      <c r="B9" s="154" t="s">
        <v>81</v>
      </c>
      <c r="C9" s="155">
        <v>6</v>
      </c>
      <c r="D9" s="155" t="s">
        <v>142</v>
      </c>
      <c r="E9" s="155" t="s">
        <v>108</v>
      </c>
      <c r="F9" s="158" t="s">
        <v>21</v>
      </c>
      <c r="G9" s="159">
        <v>14</v>
      </c>
      <c r="H9" s="160">
        <v>7</v>
      </c>
      <c r="I9" s="161">
        <f t="shared" si="0"/>
        <v>130</v>
      </c>
      <c r="J9" s="162">
        <f t="shared" si="1"/>
        <v>1</v>
      </c>
      <c r="K9" s="159">
        <v>0</v>
      </c>
      <c r="L9" s="160">
        <v>0</v>
      </c>
      <c r="M9" s="161">
        <f t="shared" si="2"/>
        <v>26</v>
      </c>
      <c r="N9" s="162">
        <f t="shared" si="3"/>
        <v>7.5</v>
      </c>
      <c r="O9" s="164">
        <f t="shared" si="4"/>
        <v>8.5</v>
      </c>
      <c r="P9" s="165">
        <f t="shared" si="5"/>
        <v>14</v>
      </c>
      <c r="Q9" s="166">
        <f t="shared" si="6"/>
        <v>7</v>
      </c>
      <c r="R9" s="167">
        <f t="shared" si="7"/>
        <v>1463</v>
      </c>
      <c r="S9" s="168">
        <f t="shared" si="8"/>
        <v>2</v>
      </c>
      <c r="T9" s="169">
        <v>10</v>
      </c>
    </row>
    <row r="10" spans="2:20" s="153" customFormat="1" ht="18.75">
      <c r="B10" s="154" t="s">
        <v>47</v>
      </c>
      <c r="C10" s="155">
        <v>7</v>
      </c>
      <c r="D10" s="155" t="s">
        <v>159</v>
      </c>
      <c r="E10" s="155" t="s">
        <v>109</v>
      </c>
      <c r="F10" s="158" t="s">
        <v>24</v>
      </c>
      <c r="G10" s="159">
        <v>4.5</v>
      </c>
      <c r="H10" s="160">
        <v>3</v>
      </c>
      <c r="I10" s="161">
        <f t="shared" si="0"/>
        <v>67</v>
      </c>
      <c r="J10" s="162">
        <f t="shared" si="1"/>
        <v>6</v>
      </c>
      <c r="K10" s="159">
        <v>2.5</v>
      </c>
      <c r="L10" s="160">
        <v>2</v>
      </c>
      <c r="M10" s="161">
        <f t="shared" si="2"/>
        <v>106</v>
      </c>
      <c r="N10" s="162">
        <f t="shared" si="3"/>
        <v>3</v>
      </c>
      <c r="O10" s="164">
        <f t="shared" si="4"/>
        <v>9</v>
      </c>
      <c r="P10" s="165">
        <f t="shared" si="5"/>
        <v>7</v>
      </c>
      <c r="Q10" s="166">
        <f t="shared" si="6"/>
        <v>5</v>
      </c>
      <c r="R10" s="167">
        <f t="shared" si="7"/>
        <v>1269</v>
      </c>
      <c r="S10" s="168">
        <f t="shared" si="8"/>
        <v>3</v>
      </c>
      <c r="T10" s="169">
        <v>5</v>
      </c>
    </row>
    <row r="11" spans="2:20" ht="18.75">
      <c r="B11" s="19" t="s">
        <v>50</v>
      </c>
      <c r="C11" s="1">
        <v>4</v>
      </c>
      <c r="D11" s="1" t="s">
        <v>140</v>
      </c>
      <c r="E11" s="1" t="s">
        <v>110</v>
      </c>
      <c r="F11" s="23" t="s">
        <v>28</v>
      </c>
      <c r="G11" s="33">
        <v>8.5</v>
      </c>
      <c r="H11" s="28">
        <v>2</v>
      </c>
      <c r="I11" s="53">
        <f t="shared" si="0"/>
        <v>89</v>
      </c>
      <c r="J11" s="56">
        <f t="shared" si="1"/>
        <v>4</v>
      </c>
      <c r="K11" s="33">
        <v>0</v>
      </c>
      <c r="L11" s="28">
        <v>0</v>
      </c>
      <c r="M11" s="53">
        <f t="shared" si="2"/>
        <v>26</v>
      </c>
      <c r="N11" s="56">
        <f t="shared" si="3"/>
        <v>7.5</v>
      </c>
      <c r="O11" s="50">
        <f t="shared" si="4"/>
        <v>11.5</v>
      </c>
      <c r="P11" s="47">
        <f t="shared" si="5"/>
        <v>8.5</v>
      </c>
      <c r="Q11" s="29">
        <f t="shared" si="6"/>
        <v>2</v>
      </c>
      <c r="R11" s="38">
        <f t="shared" si="7"/>
        <v>615</v>
      </c>
      <c r="S11" s="44">
        <f t="shared" si="8"/>
        <v>7</v>
      </c>
      <c r="T11" s="41">
        <v>0</v>
      </c>
    </row>
    <row r="12" spans="2:20" ht="18.75">
      <c r="B12" s="19" t="s">
        <v>46</v>
      </c>
      <c r="C12" s="1">
        <v>2</v>
      </c>
      <c r="D12" s="2" t="s">
        <v>161</v>
      </c>
      <c r="E12" s="1" t="s">
        <v>111</v>
      </c>
      <c r="F12" s="23" t="s">
        <v>22</v>
      </c>
      <c r="G12" s="33">
        <v>4</v>
      </c>
      <c r="H12" s="28">
        <v>1</v>
      </c>
      <c r="I12" s="53">
        <f t="shared" si="0"/>
        <v>50</v>
      </c>
      <c r="J12" s="56">
        <f t="shared" si="1"/>
        <v>7</v>
      </c>
      <c r="K12" s="33">
        <v>1.5</v>
      </c>
      <c r="L12" s="28">
        <v>1</v>
      </c>
      <c r="M12" s="53">
        <f t="shared" si="2"/>
        <v>78</v>
      </c>
      <c r="N12" s="56">
        <f t="shared" si="3"/>
        <v>4.5</v>
      </c>
      <c r="O12" s="50">
        <f t="shared" si="4"/>
        <v>11.5</v>
      </c>
      <c r="P12" s="47">
        <f t="shared" si="5"/>
        <v>5.5</v>
      </c>
      <c r="Q12" s="29">
        <f t="shared" si="6"/>
        <v>2</v>
      </c>
      <c r="R12" s="38">
        <f t="shared" si="7"/>
        <v>591</v>
      </c>
      <c r="S12" s="44">
        <f t="shared" si="8"/>
        <v>8</v>
      </c>
      <c r="T12" s="41">
        <v>0</v>
      </c>
    </row>
    <row r="13" spans="2:20" ht="18.75">
      <c r="B13" s="19" t="s">
        <v>53</v>
      </c>
      <c r="C13" s="1">
        <v>1</v>
      </c>
      <c r="D13" s="1" t="s">
        <v>134</v>
      </c>
      <c r="E13" s="1" t="s">
        <v>112</v>
      </c>
      <c r="F13" s="23" t="s">
        <v>19</v>
      </c>
      <c r="G13" s="33">
        <v>1</v>
      </c>
      <c r="H13" s="28">
        <v>1</v>
      </c>
      <c r="I13" s="53">
        <f t="shared" si="0"/>
        <v>26</v>
      </c>
      <c r="J13" s="56">
        <f t="shared" si="1"/>
        <v>9</v>
      </c>
      <c r="K13" s="33">
        <v>3</v>
      </c>
      <c r="L13" s="28">
        <v>1</v>
      </c>
      <c r="M13" s="53">
        <f t="shared" si="2"/>
        <v>114</v>
      </c>
      <c r="N13" s="56">
        <f t="shared" si="3"/>
        <v>1.5</v>
      </c>
      <c r="O13" s="50">
        <f t="shared" si="4"/>
        <v>10.5</v>
      </c>
      <c r="P13" s="47">
        <f t="shared" si="5"/>
        <v>4</v>
      </c>
      <c r="Q13" s="29">
        <f t="shared" si="6"/>
        <v>2</v>
      </c>
      <c r="R13" s="38">
        <f t="shared" si="7"/>
        <v>831</v>
      </c>
      <c r="S13" s="44">
        <f t="shared" si="8"/>
        <v>6</v>
      </c>
      <c r="T13" s="41">
        <v>0</v>
      </c>
    </row>
    <row r="14" spans="2:20" ht="18.75">
      <c r="B14" s="19"/>
      <c r="C14" s="1"/>
      <c r="D14" s="3"/>
      <c r="E14" s="1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>
        <f t="shared" si="4"/>
        <v>22</v>
      </c>
      <c r="P14" s="47">
        <f t="shared" si="5"/>
        <v>-2</v>
      </c>
      <c r="Q14" s="29">
        <f t="shared" si="6"/>
        <v>-2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thickBot="1">
      <c r="B15" s="20"/>
      <c r="C15" s="21"/>
      <c r="D15" s="21"/>
      <c r="E15" s="21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>
        <f t="shared" si="4"/>
        <v>22</v>
      </c>
      <c r="P15" s="48">
        <f t="shared" si="5"/>
        <v>-2</v>
      </c>
      <c r="Q15" s="36">
        <f t="shared" si="6"/>
        <v>-2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156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.7109375" style="0" customWidth="1"/>
    <col min="2" max="2" width="5.57421875" style="0" bestFit="1" customWidth="1"/>
    <col min="3" max="3" width="0.13671875" style="0" customWidth="1"/>
    <col min="4" max="4" width="20.7109375" style="0" customWidth="1"/>
    <col min="5" max="5" width="12.57421875" style="0" customWidth="1"/>
    <col min="6" max="6" width="11.7109375" style="0" hidden="1" customWidth="1"/>
    <col min="7" max="7" width="7.8515625" style="0" customWidth="1"/>
    <col min="8" max="8" width="6.140625" style="0" customWidth="1"/>
    <col min="9" max="9" width="10.28125" style="0" hidden="1" customWidth="1"/>
    <col min="11" max="11" width="7.57421875" style="0" customWidth="1"/>
    <col min="12" max="12" width="6.421875" style="0" customWidth="1"/>
    <col min="13" max="13" width="0" style="0" hidden="1" customWidth="1"/>
    <col min="14" max="14" width="9.28125" style="0" customWidth="1"/>
    <col min="15" max="15" width="8.00390625" style="0" customWidth="1"/>
    <col min="16" max="16" width="8.71093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8" t="s">
        <v>94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20</v>
      </c>
      <c r="C4" s="17">
        <v>9</v>
      </c>
      <c r="D4" s="17" t="s">
        <v>154</v>
      </c>
      <c r="E4" s="17" t="s">
        <v>103</v>
      </c>
      <c r="F4" s="22" t="s">
        <v>38</v>
      </c>
      <c r="G4" s="30">
        <v>15</v>
      </c>
      <c r="H4" s="31">
        <v>6</v>
      </c>
      <c r="I4" s="52">
        <f aca="true" t="shared" si="0" ref="I4:I15">COUNTIF(G$4:G$15,"&lt;"&amp;G4)*ROWS(G$4:G$15)+COUNTIF(H$4:H$15,"&lt;"&amp;H4)</f>
        <v>118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30">
        <v>8.5</v>
      </c>
      <c r="L4" s="31">
        <v>4</v>
      </c>
      <c r="M4" s="52">
        <f aca="true" t="shared" si="2" ref="M4:M15">COUNTIF(K$4:K$15,"&lt;"&amp;K4)*ROWS(K$4:K$15)+COUNTIF(L$4:L$15,"&lt;"&amp;L4)</f>
        <v>117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2</v>
      </c>
      <c r="O4" s="49">
        <f aca="true" t="shared" si="4" ref="O4:O15">SUM(J4,N4)</f>
        <v>4</v>
      </c>
      <c r="P4" s="46">
        <f aca="true" t="shared" si="5" ref="P4:P15">SUM(K4,G4)</f>
        <v>23.5</v>
      </c>
      <c r="Q4" s="32">
        <f aca="true" t="shared" si="6" ref="Q4:Q15">SUM(L4,H4)</f>
        <v>10</v>
      </c>
      <c r="R4" s="37">
        <f aca="true" t="shared" si="7" ref="R4:R15">(COUNTIF(O$4:O$15,"&gt;"&amp;O4)*ROWS(O$4:O$14)+COUNTIF(P$4:P$15,"&lt;"&amp;P4))*ROWS(O$4:O$15)+COUNTIF(Q$4:Q$15,"&lt;"&amp;Q4)</f>
        <v>1450</v>
      </c>
      <c r="S4" s="43">
        <f>IF(COUNTIF(R$4:R$15,R4)&gt;1,RANK(R4,R$4:R$15,0)+(COUNT(R$4:R$15)+1-RANK(R4,R$4:R$15,0)-RANK(R4,R$4:R$15,1))/2,RANK(R4,R$4:R$15,0)+(COUNT(R$4:R$15)+1-RANK(R4,R$4:R$15,0)-RANK(R4,R$4:R$15,1)))</f>
        <v>2</v>
      </c>
      <c r="T4" s="40">
        <v>10</v>
      </c>
    </row>
    <row r="5" spans="2:20" ht="18.75">
      <c r="B5" s="19" t="s">
        <v>32</v>
      </c>
      <c r="C5" s="1"/>
      <c r="D5" s="1"/>
      <c r="E5" s="1" t="s">
        <v>123</v>
      </c>
      <c r="F5" s="23" t="s">
        <v>44</v>
      </c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23</v>
      </c>
      <c r="C6" s="1">
        <v>1</v>
      </c>
      <c r="D6" s="1" t="s">
        <v>125</v>
      </c>
      <c r="E6" s="1" t="s">
        <v>105</v>
      </c>
      <c r="F6" s="23" t="s">
        <v>39</v>
      </c>
      <c r="G6" s="33">
        <v>0</v>
      </c>
      <c r="H6" s="28">
        <v>0</v>
      </c>
      <c r="I6" s="53">
        <f t="shared" si="0"/>
        <v>26</v>
      </c>
      <c r="J6" s="56">
        <f t="shared" si="1"/>
        <v>8.5</v>
      </c>
      <c r="K6" s="33">
        <v>1.5</v>
      </c>
      <c r="L6" s="28">
        <v>1</v>
      </c>
      <c r="M6" s="53">
        <f t="shared" si="2"/>
        <v>39</v>
      </c>
      <c r="N6" s="56">
        <f t="shared" si="3"/>
        <v>8</v>
      </c>
      <c r="O6" s="50">
        <f t="shared" si="4"/>
        <v>16.5</v>
      </c>
      <c r="P6" s="47">
        <f t="shared" si="5"/>
        <v>1.5</v>
      </c>
      <c r="Q6" s="29">
        <f t="shared" si="6"/>
        <v>1</v>
      </c>
      <c r="R6" s="38">
        <f t="shared" si="7"/>
        <v>435</v>
      </c>
      <c r="S6" s="44">
        <f aca="true" t="shared" si="8" ref="S6:S15">IF(COUNTIF(R$4:R$15,R6)&gt;1,RANK(R6,R$4:R$15,0)+(COUNT(R$4:R$15)+1-RANK(R6,R$4:R$15,0)-RANK(R6,R$4:R$15,1))/2,RANK(R6,R$4:R$15,0)+(COUNT(R$4:R$15)+1-RANK(R6,R$4:R$15,0)-RANK(R6,R$4:R$15,1)))</f>
        <v>9</v>
      </c>
      <c r="T6" s="41">
        <v>0</v>
      </c>
    </row>
    <row r="7" spans="2:20" ht="18.75">
      <c r="B7" s="19" t="s">
        <v>31</v>
      </c>
      <c r="C7" s="1">
        <v>5</v>
      </c>
      <c r="D7" s="1" t="s">
        <v>121</v>
      </c>
      <c r="E7" s="1" t="s">
        <v>106</v>
      </c>
      <c r="F7" s="23" t="s">
        <v>43</v>
      </c>
      <c r="G7" s="33">
        <v>7</v>
      </c>
      <c r="H7" s="28">
        <v>4</v>
      </c>
      <c r="I7" s="53">
        <f t="shared" si="0"/>
        <v>67</v>
      </c>
      <c r="J7" s="56">
        <f t="shared" si="1"/>
        <v>5</v>
      </c>
      <c r="K7" s="33">
        <v>4.5</v>
      </c>
      <c r="L7" s="28">
        <v>3</v>
      </c>
      <c r="M7" s="53">
        <f t="shared" si="2"/>
        <v>80</v>
      </c>
      <c r="N7" s="56">
        <f t="shared" si="3"/>
        <v>5</v>
      </c>
      <c r="O7" s="50">
        <f t="shared" si="4"/>
        <v>10</v>
      </c>
      <c r="P7" s="47">
        <f t="shared" si="5"/>
        <v>11.5</v>
      </c>
      <c r="Q7" s="29">
        <f t="shared" si="6"/>
        <v>7</v>
      </c>
      <c r="R7" s="38">
        <f t="shared" si="7"/>
        <v>1149</v>
      </c>
      <c r="S7" s="44">
        <f t="shared" si="8"/>
        <v>4</v>
      </c>
      <c r="T7" s="41">
        <v>0</v>
      </c>
    </row>
    <row r="8" spans="2:20" ht="18.75">
      <c r="B8" s="19" t="s">
        <v>30</v>
      </c>
      <c r="C8" s="1">
        <v>4</v>
      </c>
      <c r="D8" s="1" t="s">
        <v>129</v>
      </c>
      <c r="E8" s="1" t="s">
        <v>107</v>
      </c>
      <c r="F8" s="23" t="s">
        <v>42</v>
      </c>
      <c r="G8" s="33">
        <v>9.5</v>
      </c>
      <c r="H8" s="28">
        <v>3</v>
      </c>
      <c r="I8" s="53">
        <f t="shared" si="0"/>
        <v>90</v>
      </c>
      <c r="J8" s="56">
        <f t="shared" si="1"/>
        <v>4</v>
      </c>
      <c r="K8" s="33">
        <v>2.5</v>
      </c>
      <c r="L8" s="28">
        <v>1</v>
      </c>
      <c r="M8" s="53">
        <f t="shared" si="2"/>
        <v>51</v>
      </c>
      <c r="N8" s="56">
        <f t="shared" si="3"/>
        <v>6.5</v>
      </c>
      <c r="O8" s="50">
        <f t="shared" si="4"/>
        <v>10.5</v>
      </c>
      <c r="P8" s="47">
        <f t="shared" si="5"/>
        <v>12</v>
      </c>
      <c r="Q8" s="29">
        <f t="shared" si="6"/>
        <v>4</v>
      </c>
      <c r="R8" s="38">
        <f t="shared" si="7"/>
        <v>1027</v>
      </c>
      <c r="S8" s="44">
        <f t="shared" si="8"/>
        <v>5</v>
      </c>
      <c r="T8" s="41">
        <v>0</v>
      </c>
    </row>
    <row r="9" spans="2:20" s="153" customFormat="1" ht="18.75">
      <c r="B9" s="154" t="s">
        <v>17</v>
      </c>
      <c r="C9" s="155">
        <v>8</v>
      </c>
      <c r="D9" s="155" t="s">
        <v>132</v>
      </c>
      <c r="E9" s="155" t="s">
        <v>108</v>
      </c>
      <c r="F9" s="158" t="s">
        <v>37</v>
      </c>
      <c r="G9" s="159">
        <v>5.5</v>
      </c>
      <c r="H9" s="160">
        <v>2</v>
      </c>
      <c r="I9" s="161">
        <f t="shared" si="0"/>
        <v>52</v>
      </c>
      <c r="J9" s="162">
        <f t="shared" si="1"/>
        <v>7</v>
      </c>
      <c r="K9" s="159">
        <v>0</v>
      </c>
      <c r="L9" s="160">
        <v>0</v>
      </c>
      <c r="M9" s="161">
        <f t="shared" si="2"/>
        <v>26</v>
      </c>
      <c r="N9" s="162">
        <f t="shared" si="3"/>
        <v>9</v>
      </c>
      <c r="O9" s="164">
        <f t="shared" si="4"/>
        <v>16</v>
      </c>
      <c r="P9" s="165">
        <f t="shared" si="5"/>
        <v>5.5</v>
      </c>
      <c r="Q9" s="166">
        <f t="shared" si="6"/>
        <v>2</v>
      </c>
      <c r="R9" s="167">
        <f t="shared" si="7"/>
        <v>580</v>
      </c>
      <c r="S9" s="168">
        <f t="shared" si="8"/>
        <v>8</v>
      </c>
      <c r="T9" s="169">
        <v>0</v>
      </c>
    </row>
    <row r="10" spans="2:20" s="153" customFormat="1" ht="18.75">
      <c r="B10" s="154" t="s">
        <v>79</v>
      </c>
      <c r="C10" s="155">
        <v>6</v>
      </c>
      <c r="D10" s="155" t="s">
        <v>126</v>
      </c>
      <c r="E10" s="155" t="s">
        <v>109</v>
      </c>
      <c r="F10" s="158" t="s">
        <v>34</v>
      </c>
      <c r="G10" s="159">
        <v>0</v>
      </c>
      <c r="H10" s="160">
        <v>0</v>
      </c>
      <c r="I10" s="161">
        <f t="shared" si="0"/>
        <v>26</v>
      </c>
      <c r="J10" s="162">
        <f t="shared" si="1"/>
        <v>8.5</v>
      </c>
      <c r="K10" s="159">
        <v>5.5</v>
      </c>
      <c r="L10" s="160">
        <v>2</v>
      </c>
      <c r="M10" s="161">
        <f t="shared" si="2"/>
        <v>90</v>
      </c>
      <c r="N10" s="162">
        <f t="shared" si="3"/>
        <v>4</v>
      </c>
      <c r="O10" s="164">
        <f t="shared" si="4"/>
        <v>12.5</v>
      </c>
      <c r="P10" s="165">
        <f t="shared" si="5"/>
        <v>5.5</v>
      </c>
      <c r="Q10" s="166">
        <f t="shared" si="6"/>
        <v>2</v>
      </c>
      <c r="R10" s="167">
        <f t="shared" si="7"/>
        <v>712</v>
      </c>
      <c r="S10" s="168">
        <f t="shared" si="8"/>
        <v>7</v>
      </c>
      <c r="T10" s="169">
        <v>0</v>
      </c>
    </row>
    <row r="11" spans="2:20" ht="18.75">
      <c r="B11" s="19" t="s">
        <v>35</v>
      </c>
      <c r="C11" s="1">
        <v>7</v>
      </c>
      <c r="D11" s="1" t="s">
        <v>153</v>
      </c>
      <c r="E11" s="1" t="s">
        <v>158</v>
      </c>
      <c r="F11" s="23" t="s">
        <v>36</v>
      </c>
      <c r="G11" s="33">
        <v>10</v>
      </c>
      <c r="H11" s="28">
        <v>4</v>
      </c>
      <c r="I11" s="53">
        <f t="shared" si="0"/>
        <v>103</v>
      </c>
      <c r="J11" s="56">
        <f t="shared" si="1"/>
        <v>3</v>
      </c>
      <c r="K11" s="33">
        <v>7</v>
      </c>
      <c r="L11" s="28">
        <v>2</v>
      </c>
      <c r="M11" s="53">
        <f t="shared" si="2"/>
        <v>102</v>
      </c>
      <c r="N11" s="56">
        <f t="shared" si="3"/>
        <v>3</v>
      </c>
      <c r="O11" s="50">
        <f t="shared" si="4"/>
        <v>6</v>
      </c>
      <c r="P11" s="47">
        <f t="shared" si="5"/>
        <v>17</v>
      </c>
      <c r="Q11" s="29">
        <f t="shared" si="6"/>
        <v>6</v>
      </c>
      <c r="R11" s="38">
        <f t="shared" si="7"/>
        <v>1304</v>
      </c>
      <c r="S11" s="44">
        <f t="shared" si="8"/>
        <v>3</v>
      </c>
      <c r="T11" s="41">
        <v>5</v>
      </c>
    </row>
    <row r="12" spans="2:20" ht="18.75">
      <c r="B12" s="19" t="s">
        <v>29</v>
      </c>
      <c r="C12" s="1">
        <v>3</v>
      </c>
      <c r="D12" s="1" t="s">
        <v>155</v>
      </c>
      <c r="E12" s="1" t="s">
        <v>111</v>
      </c>
      <c r="F12" s="23" t="s">
        <v>41</v>
      </c>
      <c r="G12" s="33">
        <v>16.5</v>
      </c>
      <c r="H12" s="28">
        <v>5</v>
      </c>
      <c r="I12" s="53">
        <f t="shared" si="0"/>
        <v>129</v>
      </c>
      <c r="J12" s="56">
        <f t="shared" si="1"/>
        <v>1</v>
      </c>
      <c r="K12" s="33">
        <v>15</v>
      </c>
      <c r="L12" s="28">
        <v>6</v>
      </c>
      <c r="M12" s="53">
        <f t="shared" si="2"/>
        <v>130</v>
      </c>
      <c r="N12" s="56">
        <f t="shared" si="3"/>
        <v>1</v>
      </c>
      <c r="O12" s="50">
        <f t="shared" si="4"/>
        <v>2</v>
      </c>
      <c r="P12" s="47">
        <f t="shared" si="5"/>
        <v>31.5</v>
      </c>
      <c r="Q12" s="29">
        <f t="shared" si="6"/>
        <v>11</v>
      </c>
      <c r="R12" s="38">
        <f t="shared" si="7"/>
        <v>1595</v>
      </c>
      <c r="S12" s="44">
        <f t="shared" si="8"/>
        <v>1</v>
      </c>
      <c r="T12" s="41">
        <v>15</v>
      </c>
    </row>
    <row r="13" spans="2:20" ht="18.75">
      <c r="B13" s="19" t="s">
        <v>26</v>
      </c>
      <c r="C13" s="1">
        <v>2</v>
      </c>
      <c r="D13" s="2" t="s">
        <v>127</v>
      </c>
      <c r="E13" s="1" t="s">
        <v>112</v>
      </c>
      <c r="F13" s="23" t="s">
        <v>40</v>
      </c>
      <c r="G13" s="33">
        <v>7</v>
      </c>
      <c r="H13" s="28">
        <v>2</v>
      </c>
      <c r="I13" s="53">
        <f t="shared" si="0"/>
        <v>64</v>
      </c>
      <c r="J13" s="56">
        <f t="shared" si="1"/>
        <v>6</v>
      </c>
      <c r="K13" s="33">
        <v>2.5</v>
      </c>
      <c r="L13" s="28">
        <v>1</v>
      </c>
      <c r="M13" s="53">
        <f t="shared" si="2"/>
        <v>51</v>
      </c>
      <c r="N13" s="56">
        <f t="shared" si="3"/>
        <v>6.5</v>
      </c>
      <c r="O13" s="50">
        <f t="shared" si="4"/>
        <v>12.5</v>
      </c>
      <c r="P13" s="47">
        <f t="shared" si="5"/>
        <v>9.5</v>
      </c>
      <c r="Q13" s="29">
        <f t="shared" si="6"/>
        <v>3</v>
      </c>
      <c r="R13" s="38">
        <f t="shared" si="7"/>
        <v>738</v>
      </c>
      <c r="S13" s="44">
        <f t="shared" si="8"/>
        <v>6</v>
      </c>
      <c r="T13" s="41">
        <v>0</v>
      </c>
    </row>
    <row r="14" spans="2:20" ht="18.75">
      <c r="B14" s="19"/>
      <c r="C14" s="1"/>
      <c r="D14" s="3"/>
      <c r="E14" s="1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>
        <f t="shared" si="4"/>
        <v>22</v>
      </c>
      <c r="P14" s="47">
        <f t="shared" si="5"/>
        <v>-2</v>
      </c>
      <c r="Q14" s="29">
        <f t="shared" si="6"/>
        <v>-2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thickBot="1">
      <c r="B15" s="20"/>
      <c r="C15" s="21"/>
      <c r="D15" s="21"/>
      <c r="E15" s="21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>
        <f t="shared" si="4"/>
        <v>22</v>
      </c>
      <c r="P15" s="48">
        <f t="shared" si="5"/>
        <v>-2</v>
      </c>
      <c r="Q15" s="36">
        <f t="shared" si="6"/>
        <v>-2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156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.28125" style="0" customWidth="1"/>
    <col min="2" max="2" width="5.57421875" style="0" bestFit="1" customWidth="1"/>
    <col min="3" max="3" width="5.57421875" style="0" hidden="1" customWidth="1"/>
    <col min="4" max="4" width="19.28125" style="0" customWidth="1"/>
    <col min="5" max="5" width="12.8515625" style="0" customWidth="1"/>
    <col min="6" max="6" width="11.7109375" style="0" hidden="1" customWidth="1"/>
    <col min="7" max="7" width="8.28125" style="0" customWidth="1"/>
    <col min="8" max="8" width="6.421875" style="0" customWidth="1"/>
    <col min="9" max="9" width="10.28125" style="0" hidden="1" customWidth="1"/>
    <col min="11" max="11" width="8.140625" style="0" customWidth="1"/>
    <col min="12" max="12" width="6.57421875" style="0" customWidth="1"/>
    <col min="13" max="13" width="0" style="0" hidden="1" customWidth="1"/>
    <col min="14" max="14" width="8.7109375" style="0" customWidth="1"/>
    <col min="15" max="15" width="8.8515625" style="0" customWidth="1"/>
    <col min="16" max="16" width="8.00390625" style="0" customWidth="1"/>
    <col min="17" max="17" width="6.8515625" style="0" customWidth="1"/>
    <col min="18" max="18" width="0" style="0" hidden="1" customWidth="1"/>
  </cols>
  <sheetData>
    <row r="1" ht="13.5" thickBot="1"/>
    <row r="2" spans="2:20" ht="18.75" thickBot="1">
      <c r="B2" s="118" t="s">
        <v>93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51.75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37</v>
      </c>
      <c r="C4" s="17">
        <v>4</v>
      </c>
      <c r="D4" s="17" t="s">
        <v>131</v>
      </c>
      <c r="E4" s="17" t="s">
        <v>103</v>
      </c>
      <c r="F4" s="22" t="s">
        <v>32</v>
      </c>
      <c r="G4" s="30">
        <v>12</v>
      </c>
      <c r="H4" s="31">
        <v>4</v>
      </c>
      <c r="I4" s="52">
        <f aca="true" t="shared" si="0" ref="I4:I15">COUNTIF(G$4:G$15,"&lt;"&amp;G4)*ROWS(G$4:G$15)+COUNTIF(H$4:H$15,"&lt;"&amp;H4)</f>
        <v>130</v>
      </c>
      <c r="J4" s="55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30">
        <v>2.5</v>
      </c>
      <c r="L4" s="31">
        <v>1</v>
      </c>
      <c r="M4" s="52">
        <f aca="true" t="shared" si="2" ref="M4:M15">COUNTIF(K$4:K$15,"&lt;"&amp;K4)*ROWS(K$4:K$15)+COUNTIF(L$4:L$15,"&lt;"&amp;L4)</f>
        <v>38</v>
      </c>
      <c r="N4" s="55">
        <f aca="true" t="shared" si="3" ref="N4:N15">IF(COUNTIF(M$4:M$15,M4)&gt;1,RANK(M4,M$4:M$15,0)+(COUNT(M$4:M$15)+1-RANK(M4,M$4:M$15,0)-RANK(M4,M$4:M$15,1))/2,RANK(M4,M$4:M$15,0)+(COUNT(M$4:M$15)+1-RANK(M4,M$4:M$15,0)-RANK(M4,M$4:M$15,1)))</f>
        <v>8</v>
      </c>
      <c r="O4" s="49">
        <f aca="true" t="shared" si="4" ref="O4:O15">SUM(J4,N4)</f>
        <v>9</v>
      </c>
      <c r="P4" s="46">
        <f aca="true" t="shared" si="5" ref="P4:P15">SUM(K4,G4)</f>
        <v>14.5</v>
      </c>
      <c r="Q4" s="32">
        <f aca="true" t="shared" si="6" ref="Q4:Q15">SUM(L4,H4)</f>
        <v>5</v>
      </c>
      <c r="R4" s="37">
        <f aca="true" t="shared" si="7" ref="R4:R15">(COUNTIF(O$4:O$15,"&gt;"&amp;O4)*ROWS(O$4:O$14)+COUNTIF(P$4:P$15,"&lt;"&amp;P4))*ROWS(O$4:O$15)+COUNTIF(Q$4:Q$15,"&lt;"&amp;Q4)</f>
        <v>1173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0</v>
      </c>
    </row>
    <row r="5" spans="2:20" ht="18.75">
      <c r="B5" s="19" t="s">
        <v>39</v>
      </c>
      <c r="C5" s="1"/>
      <c r="D5" s="1"/>
      <c r="E5" s="1" t="s">
        <v>123</v>
      </c>
      <c r="F5" s="23" t="s">
        <v>35</v>
      </c>
      <c r="G5" s="33"/>
      <c r="H5" s="28"/>
      <c r="I5" s="53">
        <f t="shared" si="0"/>
        <v>0</v>
      </c>
      <c r="J5" s="56">
        <f t="shared" si="1"/>
        <v>11</v>
      </c>
      <c r="K5" s="33"/>
      <c r="L5" s="28"/>
      <c r="M5" s="53">
        <f t="shared" si="2"/>
        <v>0</v>
      </c>
      <c r="N5" s="56">
        <f t="shared" si="3"/>
        <v>11</v>
      </c>
      <c r="O5" s="50">
        <f t="shared" si="4"/>
        <v>22</v>
      </c>
      <c r="P5" s="47">
        <f t="shared" si="5"/>
        <v>0</v>
      </c>
      <c r="Q5" s="29">
        <f t="shared" si="6"/>
        <v>0</v>
      </c>
      <c r="R5" s="38">
        <f t="shared" si="7"/>
        <v>26</v>
      </c>
      <c r="S5" s="44">
        <v>11</v>
      </c>
      <c r="T5" s="41">
        <v>0</v>
      </c>
    </row>
    <row r="6" spans="2:20" ht="18.75">
      <c r="B6" s="19" t="s">
        <v>44</v>
      </c>
      <c r="C6" s="1">
        <v>1</v>
      </c>
      <c r="D6" s="1" t="s">
        <v>119</v>
      </c>
      <c r="E6" s="1" t="s">
        <v>105</v>
      </c>
      <c r="F6" s="23" t="s">
        <v>29</v>
      </c>
      <c r="G6" s="33">
        <v>4</v>
      </c>
      <c r="H6" s="28">
        <v>1</v>
      </c>
      <c r="I6" s="53">
        <f t="shared" si="0"/>
        <v>89</v>
      </c>
      <c r="J6" s="56">
        <f t="shared" si="1"/>
        <v>4</v>
      </c>
      <c r="K6" s="33">
        <v>8</v>
      </c>
      <c r="L6" s="28">
        <v>3</v>
      </c>
      <c r="M6" s="53">
        <f t="shared" si="2"/>
        <v>104</v>
      </c>
      <c r="N6" s="56">
        <f t="shared" si="3"/>
        <v>3</v>
      </c>
      <c r="O6" s="50">
        <f t="shared" si="4"/>
        <v>7</v>
      </c>
      <c r="P6" s="47">
        <f t="shared" si="5"/>
        <v>12</v>
      </c>
      <c r="Q6" s="29">
        <f t="shared" si="6"/>
        <v>4</v>
      </c>
      <c r="R6" s="38">
        <f t="shared" si="7"/>
        <v>1424</v>
      </c>
      <c r="S6" s="44">
        <f aca="true" t="shared" si="8" ref="S6:S15">IF(COUNTIF(R$4:R$15,R6)&gt;1,RANK(R6,R$4:R$15,0)+(COUNT(R$4:R$15)+1-RANK(R6,R$4:R$15,0)-RANK(R6,R$4:R$15,1))/2,RANK(R6,R$4:R$15,0)+(COUNT(R$4:R$15)+1-RANK(R6,R$4:R$15,0)-RANK(R6,R$4:R$15,1)))</f>
        <v>2</v>
      </c>
      <c r="T6" s="41">
        <v>10</v>
      </c>
    </row>
    <row r="7" spans="2:20" ht="18.75">
      <c r="B7" s="19" t="s">
        <v>41</v>
      </c>
      <c r="C7" s="1">
        <v>7</v>
      </c>
      <c r="D7" s="1" t="s">
        <v>124</v>
      </c>
      <c r="E7" s="1" t="s">
        <v>106</v>
      </c>
      <c r="F7" s="23" t="s">
        <v>20</v>
      </c>
      <c r="G7" s="33">
        <v>11</v>
      </c>
      <c r="H7" s="28">
        <v>3</v>
      </c>
      <c r="I7" s="53">
        <f t="shared" si="0"/>
        <v>117</v>
      </c>
      <c r="J7" s="56">
        <f t="shared" si="1"/>
        <v>2</v>
      </c>
      <c r="K7" s="33">
        <v>4.5</v>
      </c>
      <c r="L7" s="28">
        <v>2</v>
      </c>
      <c r="M7" s="53">
        <f t="shared" si="2"/>
        <v>65</v>
      </c>
      <c r="N7" s="56">
        <f t="shared" si="3"/>
        <v>6</v>
      </c>
      <c r="O7" s="50">
        <f t="shared" si="4"/>
        <v>8</v>
      </c>
      <c r="P7" s="47">
        <f t="shared" si="5"/>
        <v>15.5</v>
      </c>
      <c r="Q7" s="29">
        <f t="shared" si="6"/>
        <v>5</v>
      </c>
      <c r="R7" s="38">
        <f t="shared" si="7"/>
        <v>1317</v>
      </c>
      <c r="S7" s="44">
        <f t="shared" si="8"/>
        <v>3</v>
      </c>
      <c r="T7" s="41">
        <v>5</v>
      </c>
    </row>
    <row r="8" spans="2:20" ht="18.75">
      <c r="B8" s="19" t="s">
        <v>34</v>
      </c>
      <c r="C8" s="1">
        <v>2</v>
      </c>
      <c r="D8" s="2" t="s">
        <v>117</v>
      </c>
      <c r="E8" s="1" t="s">
        <v>107</v>
      </c>
      <c r="F8" s="23" t="s">
        <v>30</v>
      </c>
      <c r="G8" s="33">
        <v>0</v>
      </c>
      <c r="H8" s="28">
        <v>0</v>
      </c>
      <c r="I8" s="53">
        <f t="shared" si="0"/>
        <v>26</v>
      </c>
      <c r="J8" s="56">
        <f t="shared" si="1"/>
        <v>8</v>
      </c>
      <c r="K8" s="33">
        <v>1</v>
      </c>
      <c r="L8" s="28">
        <v>1</v>
      </c>
      <c r="M8" s="53">
        <f t="shared" si="2"/>
        <v>26</v>
      </c>
      <c r="N8" s="56">
        <f t="shared" si="3"/>
        <v>9</v>
      </c>
      <c r="O8" s="50">
        <f t="shared" si="4"/>
        <v>17</v>
      </c>
      <c r="P8" s="47">
        <f t="shared" si="5"/>
        <v>1</v>
      </c>
      <c r="Q8" s="29">
        <f t="shared" si="6"/>
        <v>1</v>
      </c>
      <c r="R8" s="38">
        <f t="shared" si="7"/>
        <v>435</v>
      </c>
      <c r="S8" s="44">
        <f t="shared" si="8"/>
        <v>9</v>
      </c>
      <c r="T8" s="41">
        <v>0</v>
      </c>
    </row>
    <row r="9" spans="2:20" s="153" customFormat="1" ht="18.75">
      <c r="B9" s="154" t="s">
        <v>43</v>
      </c>
      <c r="C9" s="155">
        <v>9</v>
      </c>
      <c r="D9" s="155" t="s">
        <v>120</v>
      </c>
      <c r="E9" s="155" t="s">
        <v>108</v>
      </c>
      <c r="F9" s="158" t="s">
        <v>26</v>
      </c>
      <c r="G9" s="159">
        <v>0</v>
      </c>
      <c r="H9" s="160">
        <v>0</v>
      </c>
      <c r="I9" s="161">
        <f t="shared" si="0"/>
        <v>26</v>
      </c>
      <c r="J9" s="162">
        <f t="shared" si="1"/>
        <v>8</v>
      </c>
      <c r="K9" s="159">
        <v>6</v>
      </c>
      <c r="L9" s="160">
        <v>1</v>
      </c>
      <c r="M9" s="161">
        <f t="shared" si="2"/>
        <v>74</v>
      </c>
      <c r="N9" s="162">
        <f t="shared" si="3"/>
        <v>5</v>
      </c>
      <c r="O9" s="164">
        <f t="shared" si="4"/>
        <v>13</v>
      </c>
      <c r="P9" s="165">
        <f t="shared" si="5"/>
        <v>6</v>
      </c>
      <c r="Q9" s="166">
        <f t="shared" si="6"/>
        <v>1</v>
      </c>
      <c r="R9" s="167">
        <f t="shared" si="7"/>
        <v>591</v>
      </c>
      <c r="S9" s="168">
        <f t="shared" si="8"/>
        <v>8</v>
      </c>
      <c r="T9" s="169">
        <v>0</v>
      </c>
    </row>
    <row r="10" spans="2:20" s="153" customFormat="1" ht="18.75">
      <c r="B10" s="154" t="s">
        <v>36</v>
      </c>
      <c r="C10" s="155">
        <v>3</v>
      </c>
      <c r="D10" s="155" t="s">
        <v>115</v>
      </c>
      <c r="E10" s="155" t="s">
        <v>109</v>
      </c>
      <c r="F10" s="158" t="s">
        <v>31</v>
      </c>
      <c r="G10" s="159">
        <v>2.5</v>
      </c>
      <c r="H10" s="160">
        <v>1</v>
      </c>
      <c r="I10" s="161">
        <f t="shared" si="0"/>
        <v>65</v>
      </c>
      <c r="J10" s="162">
        <f t="shared" si="1"/>
        <v>6</v>
      </c>
      <c r="K10" s="159">
        <v>6</v>
      </c>
      <c r="L10" s="160">
        <v>2</v>
      </c>
      <c r="M10" s="161">
        <f t="shared" si="2"/>
        <v>77</v>
      </c>
      <c r="N10" s="162">
        <f t="shared" si="3"/>
        <v>4</v>
      </c>
      <c r="O10" s="164">
        <f t="shared" si="4"/>
        <v>10</v>
      </c>
      <c r="P10" s="165">
        <f t="shared" si="5"/>
        <v>8.5</v>
      </c>
      <c r="Q10" s="166">
        <f t="shared" si="6"/>
        <v>3</v>
      </c>
      <c r="R10" s="167">
        <f t="shared" si="7"/>
        <v>869</v>
      </c>
      <c r="S10" s="168">
        <f t="shared" si="8"/>
        <v>6</v>
      </c>
      <c r="T10" s="169">
        <v>0</v>
      </c>
    </row>
    <row r="11" spans="2:20" ht="18.75">
      <c r="B11" s="19" t="s">
        <v>38</v>
      </c>
      <c r="C11" s="1">
        <v>5</v>
      </c>
      <c r="D11" s="1" t="s">
        <v>157</v>
      </c>
      <c r="E11" s="1" t="s">
        <v>110</v>
      </c>
      <c r="F11" s="23" t="s">
        <v>33</v>
      </c>
      <c r="G11" s="33">
        <v>3</v>
      </c>
      <c r="H11" s="28">
        <v>1</v>
      </c>
      <c r="I11" s="53">
        <f t="shared" si="0"/>
        <v>77</v>
      </c>
      <c r="J11" s="56">
        <f t="shared" si="1"/>
        <v>5</v>
      </c>
      <c r="K11" s="33">
        <v>2.5</v>
      </c>
      <c r="L11" s="28">
        <v>2</v>
      </c>
      <c r="M11" s="53">
        <f t="shared" si="2"/>
        <v>41</v>
      </c>
      <c r="N11" s="56">
        <f t="shared" si="3"/>
        <v>7</v>
      </c>
      <c r="O11" s="50">
        <f t="shared" si="4"/>
        <v>12</v>
      </c>
      <c r="P11" s="47">
        <f t="shared" si="5"/>
        <v>5.5</v>
      </c>
      <c r="Q11" s="29">
        <f t="shared" si="6"/>
        <v>3</v>
      </c>
      <c r="R11" s="38">
        <f t="shared" si="7"/>
        <v>713</v>
      </c>
      <c r="S11" s="44">
        <f t="shared" si="8"/>
        <v>7</v>
      </c>
      <c r="T11" s="41">
        <v>0</v>
      </c>
    </row>
    <row r="12" spans="2:20" ht="18.75">
      <c r="B12" s="19" t="s">
        <v>42</v>
      </c>
      <c r="C12" s="1">
        <v>8</v>
      </c>
      <c r="D12" s="1" t="s">
        <v>156</v>
      </c>
      <c r="E12" s="1" t="s">
        <v>111</v>
      </c>
      <c r="F12" s="23" t="s">
        <v>23</v>
      </c>
      <c r="G12" s="33">
        <v>4</v>
      </c>
      <c r="H12" s="28">
        <v>2</v>
      </c>
      <c r="I12" s="53">
        <f t="shared" si="0"/>
        <v>92</v>
      </c>
      <c r="J12" s="56">
        <f t="shared" si="1"/>
        <v>3</v>
      </c>
      <c r="K12" s="33">
        <v>20</v>
      </c>
      <c r="L12" s="28">
        <v>5</v>
      </c>
      <c r="M12" s="53">
        <f t="shared" si="2"/>
        <v>130</v>
      </c>
      <c r="N12" s="56">
        <f t="shared" si="3"/>
        <v>1</v>
      </c>
      <c r="O12" s="50">
        <f t="shared" si="4"/>
        <v>4</v>
      </c>
      <c r="P12" s="47">
        <f t="shared" si="5"/>
        <v>24</v>
      </c>
      <c r="Q12" s="29">
        <f t="shared" si="6"/>
        <v>7</v>
      </c>
      <c r="R12" s="38">
        <f t="shared" si="7"/>
        <v>1595</v>
      </c>
      <c r="S12" s="44">
        <f t="shared" si="8"/>
        <v>1</v>
      </c>
      <c r="T12" s="41">
        <v>15</v>
      </c>
    </row>
    <row r="13" spans="2:20" ht="18.75">
      <c r="B13" s="19" t="s">
        <v>55</v>
      </c>
      <c r="C13" s="1">
        <v>6</v>
      </c>
      <c r="D13" s="1" t="s">
        <v>118</v>
      </c>
      <c r="E13" s="1" t="s">
        <v>112</v>
      </c>
      <c r="F13" s="23" t="s">
        <v>17</v>
      </c>
      <c r="G13" s="33">
        <v>0</v>
      </c>
      <c r="H13" s="28">
        <v>0</v>
      </c>
      <c r="I13" s="53">
        <f t="shared" si="0"/>
        <v>26</v>
      </c>
      <c r="J13" s="56">
        <f t="shared" si="1"/>
        <v>8</v>
      </c>
      <c r="K13" s="33">
        <v>11</v>
      </c>
      <c r="L13" s="28">
        <v>3</v>
      </c>
      <c r="M13" s="53">
        <f t="shared" si="2"/>
        <v>116</v>
      </c>
      <c r="N13" s="56">
        <f t="shared" si="3"/>
        <v>2</v>
      </c>
      <c r="O13" s="50">
        <f t="shared" si="4"/>
        <v>10</v>
      </c>
      <c r="P13" s="47">
        <f t="shared" si="5"/>
        <v>11</v>
      </c>
      <c r="Q13" s="29">
        <f t="shared" si="6"/>
        <v>3</v>
      </c>
      <c r="R13" s="38">
        <f t="shared" si="7"/>
        <v>881</v>
      </c>
      <c r="S13" s="44">
        <f t="shared" si="8"/>
        <v>5</v>
      </c>
      <c r="T13" s="41">
        <v>0</v>
      </c>
    </row>
    <row r="14" spans="2:20" ht="18.75">
      <c r="B14" s="19"/>
      <c r="C14" s="1"/>
      <c r="D14" s="3"/>
      <c r="E14" s="1"/>
      <c r="F14" s="23"/>
      <c r="G14" s="33">
        <v>-1</v>
      </c>
      <c r="H14" s="28">
        <v>-1</v>
      </c>
      <c r="I14" s="53">
        <f t="shared" si="0"/>
        <v>0</v>
      </c>
      <c r="J14" s="56">
        <f t="shared" si="1"/>
        <v>11</v>
      </c>
      <c r="K14" s="33">
        <v>-1</v>
      </c>
      <c r="L14" s="28">
        <v>-1</v>
      </c>
      <c r="M14" s="53">
        <f t="shared" si="2"/>
        <v>0</v>
      </c>
      <c r="N14" s="56">
        <f t="shared" si="3"/>
        <v>11</v>
      </c>
      <c r="O14" s="50">
        <f t="shared" si="4"/>
        <v>22</v>
      </c>
      <c r="P14" s="47">
        <f t="shared" si="5"/>
        <v>-2</v>
      </c>
      <c r="Q14" s="29">
        <f t="shared" si="6"/>
        <v>-2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thickBot="1">
      <c r="B15" s="20"/>
      <c r="C15" s="21"/>
      <c r="D15" s="21"/>
      <c r="E15" s="21"/>
      <c r="F15" s="24"/>
      <c r="G15" s="34">
        <v>-1</v>
      </c>
      <c r="H15" s="35">
        <v>-1</v>
      </c>
      <c r="I15" s="54">
        <f t="shared" si="0"/>
        <v>0</v>
      </c>
      <c r="J15" s="57">
        <f t="shared" si="1"/>
        <v>11</v>
      </c>
      <c r="K15" s="34">
        <v>-1</v>
      </c>
      <c r="L15" s="35">
        <v>-1</v>
      </c>
      <c r="M15" s="54">
        <f t="shared" si="2"/>
        <v>0</v>
      </c>
      <c r="N15" s="57">
        <f t="shared" si="3"/>
        <v>11</v>
      </c>
      <c r="O15" s="51">
        <f t="shared" si="4"/>
        <v>22</v>
      </c>
      <c r="P15" s="48">
        <f t="shared" si="5"/>
        <v>-2</v>
      </c>
      <c r="Q15" s="36">
        <f t="shared" si="6"/>
        <v>-2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101"/>
      <c r="C16" s="101"/>
      <c r="D16" s="101"/>
      <c r="E16" s="101"/>
      <c r="F16" s="101"/>
      <c r="G16" s="101"/>
      <c r="H16" s="101"/>
      <c r="I16" s="101"/>
      <c r="J16" s="101">
        <f>SUM(J4:J15)</f>
        <v>78</v>
      </c>
      <c r="K16" s="101"/>
      <c r="L16" s="101"/>
      <c r="M16" s="101"/>
      <c r="N16" s="101">
        <f>SUM(N4:N15)</f>
        <v>78</v>
      </c>
      <c r="O16" s="101">
        <f>SUM(O4:O15)</f>
        <v>156</v>
      </c>
      <c r="P16" s="101"/>
      <c r="Q16" s="101"/>
      <c r="R16" s="101"/>
      <c r="S16" s="101"/>
      <c r="T16" s="101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marphi</cp:lastModifiedBy>
  <cp:lastPrinted>2014-08-30T19:37:39Z</cp:lastPrinted>
  <dcterms:created xsi:type="dcterms:W3CDTF">2013-01-10T11:46:53Z</dcterms:created>
  <dcterms:modified xsi:type="dcterms:W3CDTF">2014-09-11T07:39:24Z</dcterms:modified>
  <cp:category/>
  <cp:version/>
  <cp:contentType/>
  <cp:contentStatus/>
</cp:coreProperties>
</file>