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6" firstSheet="4" activeTab="10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Celkovo_I_kolo" sheetId="11" r:id="rId11"/>
    <sheet name="Celkovo_Preteky" sheetId="12" r:id="rId12"/>
  </sheet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comments7.xml><?xml version="1.0" encoding="utf-8"?>
<comments xmlns="http://schemas.openxmlformats.org/spreadsheetml/2006/main">
  <authors>
    <author>BRCKO Peter</author>
  </authors>
  <commentList>
    <comment ref="K7" authorId="0">
      <text>
        <r>
          <rPr>
            <b/>
            <sz val="8"/>
            <rFont val="Tahoma"/>
            <family val="2"/>
          </rPr>
          <t xml:space="preserve">oprava 29.6.2015 21 na 7,1
</t>
        </r>
      </text>
    </comment>
  </commentList>
</comments>
</file>

<file path=xl/sharedStrings.xml><?xml version="1.0" encoding="utf-8"?>
<sst xmlns="http://schemas.openxmlformats.org/spreadsheetml/2006/main" count="596" uniqueCount="157">
  <si>
    <t>Čísla stanovísk</t>
  </si>
  <si>
    <t>Meno, priezvisko pretekára</t>
  </si>
  <si>
    <t>MsO SRZ</t>
  </si>
  <si>
    <t>Rozhoduje</t>
  </si>
  <si>
    <t>Počet bodov 1.č.</t>
  </si>
  <si>
    <t>Počet rýb 1.č.</t>
  </si>
  <si>
    <t>Umiestnenie 1.č.</t>
  </si>
  <si>
    <t>Počet bodov 2.č.</t>
  </si>
  <si>
    <t>Počet rýb 2.č.</t>
  </si>
  <si>
    <t>Umiestnenie 2.č.</t>
  </si>
  <si>
    <t>Súčet umiestnení</t>
  </si>
  <si>
    <t>Celkový počet bodov</t>
  </si>
  <si>
    <t>Celkový počet rýb</t>
  </si>
  <si>
    <t>Umiestnenie CELKOM</t>
  </si>
  <si>
    <t>Body do ATP</t>
  </si>
  <si>
    <t>A1</t>
  </si>
  <si>
    <t>A6</t>
  </si>
  <si>
    <t>C3</t>
  </si>
  <si>
    <t>A2</t>
  </si>
  <si>
    <t>A7</t>
  </si>
  <si>
    <t>C4</t>
  </si>
  <si>
    <t>A3</t>
  </si>
  <si>
    <t>C5</t>
  </si>
  <si>
    <t>A4</t>
  </si>
  <si>
    <t>C6</t>
  </si>
  <si>
    <t>A5</t>
  </si>
  <si>
    <t>C7</t>
  </si>
  <si>
    <t>C1</t>
  </si>
  <si>
    <t>D6</t>
  </si>
  <si>
    <t>C2</t>
  </si>
  <si>
    <t>D7</t>
  </si>
  <si>
    <t>D1</t>
  </si>
  <si>
    <t>D2</t>
  </si>
  <si>
    <t>D3</t>
  </si>
  <si>
    <t>D4</t>
  </si>
  <si>
    <t>D5</t>
  </si>
  <si>
    <t>B1</t>
  </si>
  <si>
    <t>B6</t>
  </si>
  <si>
    <t>B2</t>
  </si>
  <si>
    <t>B7</t>
  </si>
  <si>
    <t>B3</t>
  </si>
  <si>
    <t>B4</t>
  </si>
  <si>
    <t>B5</t>
  </si>
  <si>
    <t xml:space="preserve">D1 </t>
  </si>
  <si>
    <t>p.č.</t>
  </si>
  <si>
    <t>Sektor A</t>
  </si>
  <si>
    <t>Sektor B</t>
  </si>
  <si>
    <t>Sektor C</t>
  </si>
  <si>
    <t>Sektor D</t>
  </si>
  <si>
    <t>Body spolu (súčet umiestnení A+B+C+D)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</si>
  <si>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</si>
  <si>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</si>
  <si>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</si>
  <si>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</si>
  <si>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</si>
  <si>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</si>
  <si>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</si>
  <si>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</si>
  <si>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</si>
  <si>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</si>
  <si>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</si>
  <si>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</si>
  <si>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</si>
  <si>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C1 </t>
  </si>
  <si>
    <t xml:space="preserve">A1 </t>
  </si>
  <si>
    <t xml:space="preserve">B1 </t>
  </si>
  <si>
    <t>počet rýb</t>
  </si>
  <si>
    <t>počet bodov</t>
  </si>
  <si>
    <t>I. pretek</t>
  </si>
  <si>
    <t>II. Pretek</t>
  </si>
  <si>
    <t>Bača Peter</t>
  </si>
  <si>
    <t>Kadlec Pavol</t>
  </si>
  <si>
    <t>Púchov B</t>
  </si>
  <si>
    <t>Humenné</t>
  </si>
  <si>
    <t>Prešov</t>
  </si>
  <si>
    <t>Púchov C</t>
  </si>
  <si>
    <t>Partizánske</t>
  </si>
  <si>
    <t>Baranovič</t>
  </si>
  <si>
    <t>Hlohovec</t>
  </si>
  <si>
    <t>B.Bystrica</t>
  </si>
  <si>
    <t>Luhový Miroslav</t>
  </si>
  <si>
    <t>Zavadil Patrik</t>
  </si>
  <si>
    <t>Kubík Pavel</t>
  </si>
  <si>
    <t>Kolík Filip</t>
  </si>
  <si>
    <t>Brek Juraj</t>
  </si>
  <si>
    <t>Mikáč Miroslav</t>
  </si>
  <si>
    <t>Lichý Radoslav</t>
  </si>
  <si>
    <t>Pagáč Róbert</t>
  </si>
  <si>
    <t>Cibulka Milan</t>
  </si>
  <si>
    <t>Brcko Peter</t>
  </si>
  <si>
    <t>Giba</t>
  </si>
  <si>
    <t>Šedý Radoslav</t>
  </si>
  <si>
    <t>Otávka Martin</t>
  </si>
  <si>
    <t>Huliaček Andrej</t>
  </si>
  <si>
    <t>Baranovič Samuel</t>
  </si>
  <si>
    <t>Šagát Andrej</t>
  </si>
  <si>
    <t>Piskura Rudolf</t>
  </si>
  <si>
    <t>Hajtol Vladimír</t>
  </si>
  <si>
    <t>Miklo Igor</t>
  </si>
  <si>
    <t>Miklas Marek</t>
  </si>
  <si>
    <t>Crkoň Róbert</t>
  </si>
  <si>
    <t>Kotoč Juraj</t>
  </si>
  <si>
    <t>Levčík Miroslav</t>
  </si>
  <si>
    <t>Kováčik Peter</t>
  </si>
  <si>
    <t>Giba Peter</t>
  </si>
  <si>
    <t>Kĺč Tomáš</t>
  </si>
  <si>
    <t>Smatana Michal</t>
  </si>
  <si>
    <t>Brek Juraj - Humenné</t>
  </si>
  <si>
    <t>Brcko Peter - Humenné</t>
  </si>
  <si>
    <t xml:space="preserve">1.pretek I.kola -sektor A   (LRU-Prívlač - Divízia, Humenné 27.6.-28.6.2015)                                                                                                                                                                                </t>
  </si>
  <si>
    <t>Otávka Martin - Humenné</t>
  </si>
  <si>
    <t xml:space="preserve">1.pretek I.kola -sektor B   (LRU-Prívlač - Divízia, Humenné 27.6.-28.6.2015)                                                                                                                                                                                </t>
  </si>
  <si>
    <t xml:space="preserve">1.pretek I.kola -sektor C   (LRU-Prívlač - Divízia, Humenné 27.6.-28.6.2015)                                                                                                                                                                                </t>
  </si>
  <si>
    <t xml:space="preserve">1.pretek I.kola -sektor D   (LRU-Prívlač - Divízia, Humenné 27.6.-28.6.2015)                                                                                                                                                                                </t>
  </si>
  <si>
    <t xml:space="preserve">2.pretek I.kola -sektor A   (LRU-Prívlač - Divízia, Humenné 27.6.-28.6.2015)                                                                                                                                                                                </t>
  </si>
  <si>
    <t xml:space="preserve">2.pretek I.kola -sektor B   (LRU-Prívlač - Divízia, Humenné 27.6.-28.6.2015)                                                                                                                                                                                </t>
  </si>
  <si>
    <t xml:space="preserve">2.pretek I.kola -sektor C   (LRU-Prívlač - Divízia, Humenné 27.6.-28.6.2015)                                                                                                                                                                                </t>
  </si>
  <si>
    <t xml:space="preserve">2.pretek I.kola -sektor D   (LRU-Prívlač - Divízia, Humenné 27.6.-28.6.2015)                                                                                                                                                                                </t>
  </si>
  <si>
    <t xml:space="preserve">Celkovo 2.pretek(nedeľa) I.kola  (LRU-Prívlač - Divízia, Humenné 27.6.-28.6.2015)                                                                                                                                                                                </t>
  </si>
  <si>
    <t xml:space="preserve">Celkovo 1.pretek(sobota) I.kola  (LRU-Prívlač - Divízia, Humenné 27.6.-28.6.2015)                                                                                                                                                                                </t>
  </si>
  <si>
    <t>Šagát Andrej - B.Bystrica</t>
  </si>
  <si>
    <t>Miklas Marek - Partizánske</t>
  </si>
  <si>
    <t>Crkoň Róbert - Púchov C</t>
  </si>
  <si>
    <t>Hajtol Vladimír - Prešov</t>
  </si>
  <si>
    <t>Levčík Miroslav - Hlohovec</t>
  </si>
  <si>
    <t>Huliaček Andrej - Púchov B</t>
  </si>
  <si>
    <t>Kadlec Pavol - Púchov B</t>
  </si>
  <si>
    <t>Baranovič Samuel - Hlohovec</t>
  </si>
  <si>
    <t>Piskura Rudolf - Prešov</t>
  </si>
  <si>
    <t>Miklo Igor - Partizánske</t>
  </si>
  <si>
    <t>Bača Peter - Humenné</t>
  </si>
  <si>
    <t>Kotoč Juraj - B.Bystrica</t>
  </si>
  <si>
    <t>Kováčik Peter - Púchov C</t>
  </si>
  <si>
    <t>Zavadil Patrik - Hlohovec</t>
  </si>
  <si>
    <t>Kolík Filip - B.Bystrica</t>
  </si>
  <si>
    <t>Mikáč Miroslav - Púchov B</t>
  </si>
  <si>
    <t>Kĺč Tomáš - Prešov</t>
  </si>
  <si>
    <t>Šedý Radoslav - Púchov C</t>
  </si>
  <si>
    <t>Smatana Michal - Partizánske</t>
  </si>
  <si>
    <t>Luhový Miroslav - Púchov B</t>
  </si>
  <si>
    <t>Pagáč Róbert - Hlohovec</t>
  </si>
  <si>
    <t>Giba Peter - Prešov</t>
  </si>
  <si>
    <t>Cibulka Milan - Partizánske</t>
  </si>
  <si>
    <t>Lichý Radoslav - B.Bystrica</t>
  </si>
  <si>
    <t>Kubík Pavel - Púchov C</t>
  </si>
  <si>
    <t>Vrbové</t>
  </si>
  <si>
    <t>Zátura Jozef - Hlohovec</t>
  </si>
  <si>
    <t>Zátura Jozef</t>
  </si>
  <si>
    <t xml:space="preserve">Celkovo 2.pretek I.kola  (LRU-Prívlač - Divízia, Humenné 27.6.-28.6.2015)                                                                                                                                                                                </t>
  </si>
  <si>
    <t>Sobota</t>
  </si>
  <si>
    <t>Nedeľa</t>
  </si>
  <si>
    <t>Body spolu (súčet umiestnení)</t>
  </si>
  <si>
    <t>Chyba</t>
  </si>
  <si>
    <t xml:space="preserve">Celkovo I.kolo  (LRU-Prívlač - Divízia, Humenné 27.6.-28.6.2015)                                                                                                                                                                                </t>
  </si>
  <si>
    <r>
      <t xml:space="preserve">Body spolu </t>
    </r>
    <r>
      <rPr>
        <sz val="8"/>
        <rFont val="Arial"/>
        <family val="2"/>
      </rPr>
      <t>(súčet umiestnení A+B+C+D)</t>
    </r>
  </si>
  <si>
    <r>
      <rPr>
        <sz val="10"/>
        <rFont val="Arial"/>
        <family val="2"/>
      </rPr>
      <t>Body spolu (</t>
    </r>
    <r>
      <rPr>
        <sz val="8"/>
        <rFont val="Arial"/>
        <family val="2"/>
      </rPr>
      <t>súčet umiestnení A+B+C+D)</t>
    </r>
  </si>
  <si>
    <r>
      <rPr>
        <sz val="10"/>
        <rFont val="Arial"/>
        <family val="2"/>
      </rPr>
      <t xml:space="preserve">Body spolu </t>
    </r>
    <r>
      <rPr>
        <sz val="8"/>
        <rFont val="Arial"/>
        <family val="2"/>
      </rPr>
      <t>(súčet umiestnení A+B+C+D)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</si>
</sst>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u val="single"/>
      <sz val="12"/>
      <name val="Arial"/>
      <family val="2"/>
    </font>
    <font>
      <i/>
      <sz val="12"/>
      <name val="Arial"/>
      <family val="2"/>
    </font>
    <font>
      <b/>
      <sz val="8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center" vertical="center" wrapText="1"/>
    </xf>
    <xf numFmtId="0" fontId="24" fillId="4" borderId="38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1" fillId="24" borderId="3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21" fillId="24" borderId="4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24" borderId="30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18" fillId="0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0" fillId="6" borderId="53" xfId="0" applyFont="1" applyFill="1" applyBorder="1" applyAlignment="1">
      <alignment horizontal="center" vertical="center" wrapText="1"/>
    </xf>
    <xf numFmtId="0" fontId="0" fillId="6" borderId="54" xfId="0" applyFont="1" applyFill="1" applyBorder="1" applyAlignment="1">
      <alignment horizontal="center" vertical="center" wrapText="1"/>
    </xf>
    <xf numFmtId="0" fontId="0" fillId="6" borderId="55" xfId="0" applyFont="1" applyFill="1" applyBorder="1" applyAlignment="1">
      <alignment horizontal="center" vertical="center" wrapText="1"/>
    </xf>
    <xf numFmtId="0" fontId="0" fillId="6" borderId="56" xfId="0" applyFont="1" applyFill="1" applyBorder="1" applyAlignment="1">
      <alignment horizontal="center" vertical="center" wrapText="1"/>
    </xf>
    <xf numFmtId="0" fontId="0" fillId="6" borderId="57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center" vertical="center" wrapText="1"/>
    </xf>
    <xf numFmtId="0" fontId="0" fillId="6" borderId="59" xfId="0" applyFont="1" applyFill="1" applyBorder="1" applyAlignment="1">
      <alignment horizontal="center" vertical="center" wrapText="1"/>
    </xf>
    <xf numFmtId="0" fontId="0" fillId="6" borderId="6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21" fillId="0" borderId="51" xfId="0" applyFont="1" applyFill="1" applyBorder="1" applyAlignment="1">
      <alignment horizontal="left" vertical="center" wrapText="1"/>
    </xf>
    <xf numFmtId="0" fontId="21" fillId="0" borderId="61" xfId="0" applyFont="1" applyBorder="1" applyAlignment="1">
      <alignment horizontal="left" vertical="center" wrapText="1"/>
    </xf>
    <xf numFmtId="0" fontId="21" fillId="0" borderId="6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1" fillId="24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6" fillId="0" borderId="27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49" xfId="0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63" xfId="0" applyFont="1" applyBorder="1" applyAlignment="1">
      <alignment/>
    </xf>
    <xf numFmtId="0" fontId="26" fillId="0" borderId="64" xfId="0" applyFont="1" applyBorder="1" applyAlignment="1">
      <alignment/>
    </xf>
    <xf numFmtId="0" fontId="26" fillId="0" borderId="65" xfId="0" applyFont="1" applyBorder="1" applyAlignment="1">
      <alignment/>
    </xf>
    <xf numFmtId="0" fontId="26" fillId="0" borderId="66" xfId="0" applyFont="1" applyBorder="1" applyAlignment="1">
      <alignment/>
    </xf>
    <xf numFmtId="0" fontId="25" fillId="4" borderId="53" xfId="0" applyFont="1" applyFill="1" applyBorder="1" applyAlignment="1">
      <alignment horizontal="center" vertical="center" wrapText="1"/>
    </xf>
    <xf numFmtId="0" fontId="25" fillId="4" borderId="56" xfId="0" applyFont="1" applyFill="1" applyBorder="1" applyAlignment="1">
      <alignment horizontal="center" vertical="center" wrapText="1"/>
    </xf>
    <xf numFmtId="0" fontId="25" fillId="4" borderId="67" xfId="0" applyFont="1" applyFill="1" applyBorder="1" applyAlignment="1">
      <alignment horizontal="center" vertical="center" wrapText="1"/>
    </xf>
    <xf numFmtId="0" fontId="25" fillId="4" borderId="59" xfId="0" applyFont="1" applyFill="1" applyBorder="1" applyAlignment="1">
      <alignment horizontal="center" vertical="center" wrapText="1"/>
    </xf>
    <xf numFmtId="0" fontId="26" fillId="0" borderId="68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69" xfId="0" applyFont="1" applyBorder="1" applyAlignment="1">
      <alignment/>
    </xf>
    <xf numFmtId="0" fontId="26" fillId="0" borderId="50" xfId="0" applyFont="1" applyBorder="1" applyAlignment="1">
      <alignment/>
    </xf>
    <xf numFmtId="0" fontId="26" fillId="0" borderId="70" xfId="0" applyFont="1" applyBorder="1" applyAlignment="1">
      <alignment/>
    </xf>
    <xf numFmtId="2" fontId="26" fillId="0" borderId="66" xfId="0" applyNumberFormat="1" applyFont="1" applyBorder="1" applyAlignment="1">
      <alignment/>
    </xf>
    <xf numFmtId="2" fontId="26" fillId="0" borderId="49" xfId="0" applyNumberFormat="1" applyFont="1" applyBorder="1" applyAlignment="1">
      <alignment/>
    </xf>
    <xf numFmtId="2" fontId="26" fillId="0" borderId="63" xfId="0" applyNumberFormat="1" applyFont="1" applyBorder="1" applyAlignment="1">
      <alignment/>
    </xf>
    <xf numFmtId="2" fontId="26" fillId="0" borderId="69" xfId="0" applyNumberFormat="1" applyFont="1" applyBorder="1" applyAlignment="1">
      <alignment/>
    </xf>
    <xf numFmtId="2" fontId="26" fillId="0" borderId="50" xfId="0" applyNumberFormat="1" applyFont="1" applyBorder="1" applyAlignment="1">
      <alignment/>
    </xf>
    <xf numFmtId="2" fontId="26" fillId="0" borderId="70" xfId="0" applyNumberFormat="1" applyFont="1" applyBorder="1" applyAlignment="1">
      <alignment/>
    </xf>
    <xf numFmtId="0" fontId="21" fillId="0" borderId="47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1" fillId="0" borderId="28" xfId="57" applyFont="1" applyBorder="1">
      <alignment/>
      <protection/>
    </xf>
    <xf numFmtId="0" fontId="21" fillId="0" borderId="30" xfId="57" applyFont="1" applyBorder="1">
      <alignment/>
      <protection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8" fillId="0" borderId="70" xfId="0" applyNumberFormat="1" applyFont="1" applyFill="1" applyBorder="1" applyAlignment="1">
      <alignment horizontal="center" vertical="center"/>
    </xf>
    <xf numFmtId="0" fontId="21" fillId="25" borderId="27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1" fillId="25" borderId="32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71" xfId="0" applyFont="1" applyBorder="1" applyAlignment="1">
      <alignment horizontal="left" vertical="center" wrapText="1"/>
    </xf>
    <xf numFmtId="0" fontId="21" fillId="0" borderId="72" xfId="0" applyFont="1" applyBorder="1" applyAlignment="1">
      <alignment horizontal="left" vertical="center" wrapText="1"/>
    </xf>
    <xf numFmtId="0" fontId="21" fillId="0" borderId="73" xfId="0" applyFont="1" applyBorder="1" applyAlignment="1">
      <alignment horizontal="left" vertical="center" wrapText="1"/>
    </xf>
    <xf numFmtId="0" fontId="0" fillId="6" borderId="74" xfId="0" applyFont="1" applyFill="1" applyBorder="1" applyAlignment="1">
      <alignment horizontal="center" vertical="center" wrapText="1"/>
    </xf>
    <xf numFmtId="164" fontId="21" fillId="0" borderId="28" xfId="0" applyNumberFormat="1" applyFont="1" applyBorder="1" applyAlignment="1">
      <alignment horizontal="center" vertical="center" wrapText="1"/>
    </xf>
    <xf numFmtId="164" fontId="21" fillId="0" borderId="30" xfId="0" applyNumberFormat="1" applyFont="1" applyBorder="1" applyAlignment="1">
      <alignment horizontal="center" vertical="center" wrapText="1"/>
    </xf>
    <xf numFmtId="164" fontId="21" fillId="0" borderId="31" xfId="0" applyNumberFormat="1" applyFont="1" applyBorder="1" applyAlignment="1">
      <alignment horizontal="center" vertical="center" wrapText="1"/>
    </xf>
    <xf numFmtId="0" fontId="24" fillId="10" borderId="36" xfId="0" applyFont="1" applyFill="1" applyBorder="1" applyAlignment="1">
      <alignment horizontal="center" vertical="center" wrapText="1"/>
    </xf>
    <xf numFmtId="0" fontId="27" fillId="10" borderId="36" xfId="0" applyFont="1" applyFill="1" applyBorder="1" applyAlignment="1">
      <alignment horizontal="center" vertical="center" wrapText="1"/>
    </xf>
    <xf numFmtId="164" fontId="28" fillId="7" borderId="48" xfId="0" applyNumberFormat="1" applyFont="1" applyFill="1" applyBorder="1" applyAlignment="1">
      <alignment horizontal="center" vertical="center" wrapText="1"/>
    </xf>
    <xf numFmtId="0" fontId="24" fillId="10" borderId="37" xfId="0" applyFont="1" applyFill="1" applyBorder="1" applyAlignment="1">
      <alignment horizontal="center" vertical="center" wrapText="1"/>
    </xf>
    <xf numFmtId="0" fontId="27" fillId="10" borderId="37" xfId="0" applyFont="1" applyFill="1" applyBorder="1" applyAlignment="1">
      <alignment horizontal="center" vertical="center" wrapText="1"/>
    </xf>
    <xf numFmtId="164" fontId="28" fillId="7" borderId="50" xfId="0" applyNumberFormat="1" applyFont="1" applyFill="1" applyBorder="1" applyAlignment="1">
      <alignment horizontal="center" vertical="center" wrapText="1"/>
    </xf>
    <xf numFmtId="0" fontId="24" fillId="10" borderId="38" xfId="0" applyFont="1" applyFill="1" applyBorder="1" applyAlignment="1">
      <alignment horizontal="center" vertical="center" wrapText="1"/>
    </xf>
    <xf numFmtId="0" fontId="27" fillId="10" borderId="38" xfId="0" applyFont="1" applyFill="1" applyBorder="1" applyAlignment="1">
      <alignment horizontal="center" vertical="center" wrapText="1"/>
    </xf>
    <xf numFmtId="164" fontId="28" fillId="7" borderId="7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6" borderId="75" xfId="0" applyFont="1" applyFill="1" applyBorder="1" applyAlignment="1">
      <alignment horizontal="center" vertical="center" wrapText="1"/>
    </xf>
    <xf numFmtId="0" fontId="0" fillId="6" borderId="76" xfId="0" applyFont="1" applyFill="1" applyBorder="1" applyAlignment="1">
      <alignment horizontal="center" vertical="center" wrapText="1"/>
    </xf>
    <xf numFmtId="1" fontId="28" fillId="7" borderId="48" xfId="0" applyNumberFormat="1" applyFont="1" applyFill="1" applyBorder="1" applyAlignment="1">
      <alignment horizontal="center" vertical="center" wrapText="1"/>
    </xf>
    <xf numFmtId="1" fontId="28" fillId="7" borderId="50" xfId="0" applyNumberFormat="1" applyFont="1" applyFill="1" applyBorder="1" applyAlignment="1">
      <alignment horizontal="center" vertical="center" wrapText="1"/>
    </xf>
    <xf numFmtId="1" fontId="28" fillId="7" borderId="70" xfId="0" applyNumberFormat="1" applyFont="1" applyFill="1" applyBorder="1" applyAlignment="1">
      <alignment horizontal="center" vertical="center" wrapText="1"/>
    </xf>
    <xf numFmtId="164" fontId="21" fillId="0" borderId="39" xfId="0" applyNumberFormat="1" applyFont="1" applyBorder="1" applyAlignment="1">
      <alignment horizontal="center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4" fontId="21" fillId="0" borderId="41" xfId="0" applyNumberFormat="1" applyFont="1" applyBorder="1" applyAlignment="1">
      <alignment horizontal="center" vertical="center" wrapText="1"/>
    </xf>
    <xf numFmtId="164" fontId="21" fillId="0" borderId="47" xfId="0" applyNumberFormat="1" applyFont="1" applyFill="1" applyBorder="1" applyAlignment="1">
      <alignment horizontal="center" vertical="center"/>
    </xf>
    <xf numFmtId="164" fontId="21" fillId="0" borderId="49" xfId="0" applyNumberFormat="1" applyFont="1" applyFill="1" applyBorder="1" applyAlignment="1">
      <alignment horizontal="center" vertical="center"/>
    </xf>
    <xf numFmtId="164" fontId="21" fillId="0" borderId="63" xfId="0" applyNumberFormat="1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21" fillId="25" borderId="28" xfId="0" applyFont="1" applyFill="1" applyBorder="1" applyAlignment="1">
      <alignment horizontal="center" vertical="center" wrapText="1"/>
    </xf>
    <xf numFmtId="0" fontId="21" fillId="25" borderId="30" xfId="0" applyFont="1" applyFill="1" applyBorder="1" applyAlignment="1">
      <alignment horizontal="center" vertical="center" wrapText="1"/>
    </xf>
    <xf numFmtId="0" fontId="21" fillId="25" borderId="31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78" xfId="0" applyFont="1" applyFill="1" applyBorder="1" applyAlignment="1">
      <alignment horizontal="center" vertical="center" wrapText="1"/>
    </xf>
    <xf numFmtId="0" fontId="22" fillId="4" borderId="79" xfId="0" applyFont="1" applyFill="1" applyBorder="1" applyAlignment="1">
      <alignment horizontal="center" vertical="center" wrapText="1"/>
    </xf>
    <xf numFmtId="0" fontId="22" fillId="4" borderId="8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78" xfId="0" applyFont="1" applyFill="1" applyBorder="1" applyAlignment="1">
      <alignment horizontal="center" vertical="center" wrapText="1"/>
    </xf>
    <xf numFmtId="0" fontId="0" fillId="4" borderId="79" xfId="0" applyFont="1" applyFill="1" applyBorder="1" applyAlignment="1">
      <alignment horizontal="center" vertical="center" wrapText="1"/>
    </xf>
    <xf numFmtId="0" fontId="0" fillId="4" borderId="80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21" fillId="0" borderId="77" xfId="0" applyFont="1" applyBorder="1" applyAlignment="1">
      <alignment horizontal="left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1" fillId="25" borderId="4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1" fillId="25" borderId="49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21" fillId="25" borderId="63" xfId="0" applyFont="1" applyFill="1" applyBorder="1" applyAlignment="1">
      <alignment horizontal="center" vertical="center" wrapText="1"/>
    </xf>
    <xf numFmtId="0" fontId="23" fillId="7" borderId="81" xfId="0" applyFont="1" applyFill="1" applyBorder="1" applyAlignment="1">
      <alignment horizontal="center" vertical="center" wrapText="1"/>
    </xf>
    <xf numFmtId="0" fontId="23" fillId="7" borderId="82" xfId="0" applyFont="1" applyFill="1" applyBorder="1" applyAlignment="1">
      <alignment horizontal="center" vertical="center" wrapText="1"/>
    </xf>
    <xf numFmtId="0" fontId="23" fillId="7" borderId="83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center" vertical="center" wrapText="1"/>
    </xf>
    <xf numFmtId="0" fontId="0" fillId="6" borderId="54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 wrapText="1"/>
    </xf>
    <xf numFmtId="0" fontId="0" fillId="4" borderId="84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21" fillId="4" borderId="86" xfId="0" applyFont="1" applyFill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19" fillId="4" borderId="88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21" fillId="4" borderId="90" xfId="0" applyFont="1" applyFill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21" fillId="4" borderId="84" xfId="0" applyFont="1" applyFill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19" fillId="4" borderId="92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18" fillId="10" borderId="94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0" fillId="4" borderId="84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21" fillId="4" borderId="96" xfId="0" applyFont="1" applyFill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21" fillId="4" borderId="88" xfId="0" applyFont="1" applyFill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21" fillId="4" borderId="94" xfId="0" applyFont="1" applyFill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19" fillId="4" borderId="84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19" fillId="4" borderId="94" xfId="0" applyFont="1" applyFill="1" applyBorder="1" applyAlignment="1">
      <alignment horizontal="center" vertical="center" wrapText="1"/>
    </xf>
    <xf numFmtId="0" fontId="23" fillId="7" borderId="98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99" xfId="0" applyFont="1" applyFill="1" applyBorder="1" applyAlignment="1">
      <alignment horizontal="center" vertical="center" wrapText="1"/>
    </xf>
    <xf numFmtId="0" fontId="0" fillId="4" borderId="84" xfId="0" applyFont="1" applyFill="1" applyBorder="1" applyAlignment="1">
      <alignment horizontal="center" vertical="center" wrapText="1"/>
    </xf>
    <xf numFmtId="0" fontId="18" fillId="10" borderId="94" xfId="0" applyFont="1" applyFill="1" applyBorder="1" applyAlignment="1">
      <alignment horizontal="center" vertical="top" wrapText="1"/>
    </xf>
    <xf numFmtId="0" fontId="0" fillId="0" borderId="88" xfId="0" applyBorder="1" applyAlignment="1">
      <alignment horizontal="center" vertical="top"/>
    </xf>
    <xf numFmtId="0" fontId="0" fillId="0" borderId="89" xfId="0" applyBorder="1" applyAlignment="1">
      <alignment horizontal="center" vertical="top"/>
    </xf>
    <xf numFmtId="0" fontId="0" fillId="4" borderId="84" xfId="0" applyFont="1" applyFill="1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 wrapText="1"/>
    </xf>
    <xf numFmtId="0" fontId="0" fillId="4" borderId="88" xfId="0" applyFont="1" applyFill="1" applyBorder="1" applyAlignment="1">
      <alignment horizontal="center" vertical="center" wrapText="1"/>
    </xf>
    <xf numFmtId="0" fontId="0" fillId="4" borderId="94" xfId="0" applyFont="1" applyFill="1" applyBorder="1" applyAlignment="1">
      <alignment horizontal="center" vertical="center" wrapText="1"/>
    </xf>
    <xf numFmtId="0" fontId="0" fillId="4" borderId="86" xfId="0" applyFont="1" applyFill="1" applyBorder="1" applyAlignment="1">
      <alignment horizontal="center" vertical="top" wrapText="1"/>
    </xf>
    <xf numFmtId="0" fontId="0" fillId="0" borderId="87" xfId="0" applyFont="1" applyBorder="1" applyAlignment="1">
      <alignment horizontal="center" vertical="top" wrapText="1"/>
    </xf>
    <xf numFmtId="0" fontId="0" fillId="4" borderId="96" xfId="0" applyFont="1" applyFill="1" applyBorder="1" applyAlignment="1">
      <alignment horizontal="center" vertical="center" wrapText="1"/>
    </xf>
    <xf numFmtId="0" fontId="0" fillId="4" borderId="9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2"/>
  <sheetViews>
    <sheetView zoomScalePageLayoutView="0" workbookViewId="0" topLeftCell="B1">
      <selection activeCell="S4" sqref="S4"/>
    </sheetView>
  </sheetViews>
  <sheetFormatPr defaultColWidth="9.140625" defaultRowHeight="12.75"/>
  <cols>
    <col min="1" max="1" width="3.00390625" style="0" hidden="1" customWidth="1"/>
    <col min="2" max="2" width="4.140625" style="0" bestFit="1" customWidth="1"/>
    <col min="3" max="3" width="4.57421875" style="0" customWidth="1"/>
    <col min="4" max="4" width="18.28125" style="0" bestFit="1" customWidth="1"/>
    <col min="5" max="5" width="13.00390625" style="0" bestFit="1" customWidth="1"/>
    <col min="6" max="6" width="35.7109375" style="0" hidden="1" customWidth="1"/>
    <col min="7" max="7" width="8.57421875" style="0" customWidth="1"/>
    <col min="8" max="8" width="7.140625" style="0" customWidth="1"/>
    <col min="9" max="9" width="10.28125" style="0" hidden="1" customWidth="1"/>
    <col min="10" max="10" width="8.140625" style="0" customWidth="1"/>
    <col min="11" max="11" width="8.421875" style="0" customWidth="1"/>
    <col min="12" max="12" width="6.7109375" style="0" customWidth="1"/>
    <col min="13" max="13" width="0" style="0" hidden="1" customWidth="1"/>
    <col min="14" max="14" width="8.28125" style="0" customWidth="1"/>
    <col min="15" max="15" width="10.57421875" style="0" customWidth="1"/>
    <col min="16" max="16" width="9.57421875" style="0" customWidth="1"/>
    <col min="17" max="17" width="7.8515625" style="0" customWidth="1"/>
    <col min="18" max="18" width="0" style="0" hidden="1" customWidth="1"/>
    <col min="19" max="19" width="11.00390625" style="0" customWidth="1"/>
    <col min="20" max="20" width="8.8515625" style="0" customWidth="1"/>
  </cols>
  <sheetData>
    <row r="1" ht="13.5" thickBot="1"/>
    <row r="2" spans="2:20" ht="18.75" customHeight="1" thickBot="1">
      <c r="B2" s="174" t="s">
        <v>109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6"/>
    </row>
    <row r="3" spans="2:20" ht="39" customHeight="1" thickBot="1">
      <c r="B3" s="177" t="s">
        <v>0</v>
      </c>
      <c r="C3" s="178"/>
      <c r="D3" s="62" t="s">
        <v>1</v>
      </c>
      <c r="E3" s="62" t="s">
        <v>2</v>
      </c>
      <c r="F3" s="123" t="s">
        <v>3</v>
      </c>
      <c r="G3" s="61" t="s">
        <v>4</v>
      </c>
      <c r="H3" s="62" t="s">
        <v>5</v>
      </c>
      <c r="I3" s="63"/>
      <c r="J3" s="64" t="s">
        <v>6</v>
      </c>
      <c r="K3" s="61" t="s">
        <v>7</v>
      </c>
      <c r="L3" s="62" t="s">
        <v>8</v>
      </c>
      <c r="M3" s="63"/>
      <c r="N3" s="63" t="s">
        <v>9</v>
      </c>
      <c r="O3" s="65" t="s">
        <v>10</v>
      </c>
      <c r="P3" s="62" t="s">
        <v>11</v>
      </c>
      <c r="Q3" s="66" t="s">
        <v>12</v>
      </c>
      <c r="R3" s="60"/>
      <c r="S3" s="67" t="s">
        <v>13</v>
      </c>
      <c r="T3" s="66" t="s">
        <v>14</v>
      </c>
    </row>
    <row r="4" spans="1:20" ht="15" customHeight="1">
      <c r="A4">
        <v>1</v>
      </c>
      <c r="B4" s="11" t="s">
        <v>64</v>
      </c>
      <c r="C4" s="12" t="s">
        <v>23</v>
      </c>
      <c r="D4" s="68" t="s">
        <v>71</v>
      </c>
      <c r="E4" s="36" t="s">
        <v>72</v>
      </c>
      <c r="F4" s="71" t="s">
        <v>120</v>
      </c>
      <c r="G4" s="142">
        <v>17.3</v>
      </c>
      <c r="H4" s="23">
        <v>14</v>
      </c>
      <c r="I4" s="27">
        <f aca="true" t="shared" si="0" ref="I4:I11">COUNTIF(G$4:G$10,"&lt;"&amp;G4)*ROWS(G$4:G$10)+COUNTIF(H$4:H$10,"&lt;"&amp;H4)</f>
        <v>16</v>
      </c>
      <c r="J4" s="30">
        <f aca="true" t="shared" si="1" ref="J4:J10">IF(COUNTIF(I$4:I$10,I4)&gt;1,RANK(I4,I$4:I$10,0)+(COUNT(I$4:I$10)+1-RANK(I4,I$4:I$10,0)-RANK(I4,I$4:I$10,1))/2,RANK(I4,I$4:I$10,0)+(COUNT(I$4:I$10)+1-RANK(I4,I$4:I$10,0)-RANK(I4,I$4:I$10,1)))</f>
        <v>5</v>
      </c>
      <c r="K4" s="142">
        <v>22</v>
      </c>
      <c r="L4" s="23">
        <v>8</v>
      </c>
      <c r="M4" s="27">
        <f aca="true" t="shared" si="2" ref="M4:M11">COUNTIF(K$4:K$10,"&lt;"&amp;K4)*ROWS(K$4:K$10)+COUNTIF(L$4:L$10,"&lt;"&amp;L4)</f>
        <v>29</v>
      </c>
      <c r="N4" s="30">
        <v>3</v>
      </c>
      <c r="O4" s="127">
        <f>SUM(J4,N4)</f>
        <v>8</v>
      </c>
      <c r="P4" s="142">
        <v>39.3</v>
      </c>
      <c r="Q4" s="23">
        <f aca="true" t="shared" si="3" ref="Q4:Q10">SUM(L4,H4)</f>
        <v>22</v>
      </c>
      <c r="R4" s="27">
        <f aca="true" t="shared" si="4" ref="R4:R11">(COUNTIF(O$4:O$10,"&gt;"&amp;O4)*ROWS(O$4:O$10)+COUNTIF(P$4:P$10,"&lt;"&amp;P4))*ROWS(O$4:O$10)+COUNTIF(Q$4:Q$10,"&lt;"&amp;Q4)</f>
        <v>106</v>
      </c>
      <c r="S4" s="128">
        <f aca="true" t="shared" si="5" ref="S4:S10">IF(COUNTIF(R$4:R$10,R4)&gt;1,RANK(R4,R$4:R$10,0)+(COUNT(R$4:R$10)+1-RANK(R4,R$4:R$10,0)-RANK(R4,R$4:R$10,1))/2,RANK(R4,R$4:R$10,0)+(COUNT(R$4:R$10)+1-RANK(R4,R$4:R$10,0)-RANK(R4,R$4:R$10,1)))</f>
        <v>5</v>
      </c>
      <c r="T4" s="139">
        <v>0</v>
      </c>
    </row>
    <row r="5" spans="1:20" ht="15" customHeight="1">
      <c r="A5">
        <v>2</v>
      </c>
      <c r="B5" s="14" t="s">
        <v>18</v>
      </c>
      <c r="C5" s="1" t="s">
        <v>25</v>
      </c>
      <c r="D5" s="70" t="s">
        <v>103</v>
      </c>
      <c r="E5" s="37" t="s">
        <v>75</v>
      </c>
      <c r="F5" s="72" t="s">
        <v>121</v>
      </c>
      <c r="G5" s="143">
        <v>44.1</v>
      </c>
      <c r="H5" s="21">
        <v>36</v>
      </c>
      <c r="I5" s="28">
        <f t="shared" si="0"/>
        <v>48</v>
      </c>
      <c r="J5" s="31">
        <f t="shared" si="1"/>
        <v>1</v>
      </c>
      <c r="K5" s="143">
        <v>4</v>
      </c>
      <c r="L5" s="21">
        <v>2</v>
      </c>
      <c r="M5" s="28">
        <f t="shared" si="2"/>
        <v>0</v>
      </c>
      <c r="N5" s="31">
        <f aca="true" t="shared" si="6" ref="N5:N10">IF(COUNTIF(M$4:M$10,M5)&gt;1,RANK(M5,M$4:M$10,0)+(COUNT(M$4:M$10)+1-RANK(M5,M$4:M$10,0)-RANK(M5,M$4:M$10,1))/2,RANK(M5,M$4:M$10,0)+(COUNT(M$4:M$10)+1-RANK(M5,M$4:M$10,0)-RANK(M5,M$4:M$10,1)))</f>
        <v>7</v>
      </c>
      <c r="O5" s="130">
        <f aca="true" t="shared" si="7" ref="O5:O10">SUM(J5,N5)</f>
        <v>8</v>
      </c>
      <c r="P5" s="143">
        <v>48.1</v>
      </c>
      <c r="Q5" s="21">
        <f t="shared" si="3"/>
        <v>38</v>
      </c>
      <c r="R5" s="28">
        <f t="shared" si="4"/>
        <v>128</v>
      </c>
      <c r="S5" s="131">
        <f t="shared" si="5"/>
        <v>4</v>
      </c>
      <c r="T5" s="140">
        <v>0</v>
      </c>
    </row>
    <row r="6" spans="1:20" ht="15" customHeight="1">
      <c r="A6">
        <v>3</v>
      </c>
      <c r="B6" s="14" t="s">
        <v>21</v>
      </c>
      <c r="C6" s="1" t="s">
        <v>16</v>
      </c>
      <c r="D6" s="69" t="s">
        <v>70</v>
      </c>
      <c r="E6" s="37" t="s">
        <v>73</v>
      </c>
      <c r="F6" s="72" t="s">
        <v>122</v>
      </c>
      <c r="G6" s="143">
        <v>33.2</v>
      </c>
      <c r="H6" s="21">
        <v>29</v>
      </c>
      <c r="I6" s="28">
        <f t="shared" si="0"/>
        <v>40</v>
      </c>
      <c r="J6" s="31">
        <f t="shared" si="1"/>
        <v>2</v>
      </c>
      <c r="K6" s="143">
        <v>19</v>
      </c>
      <c r="L6" s="21">
        <v>19</v>
      </c>
      <c r="M6" s="28">
        <f t="shared" si="2"/>
        <v>25</v>
      </c>
      <c r="N6" s="31">
        <f t="shared" si="6"/>
        <v>4</v>
      </c>
      <c r="O6" s="130">
        <f t="shared" si="7"/>
        <v>6</v>
      </c>
      <c r="P6" s="143">
        <v>52.2</v>
      </c>
      <c r="Q6" s="21">
        <f t="shared" si="3"/>
        <v>48</v>
      </c>
      <c r="R6" s="28">
        <f t="shared" si="4"/>
        <v>292</v>
      </c>
      <c r="S6" s="131">
        <f t="shared" si="5"/>
        <v>2</v>
      </c>
      <c r="T6" s="140">
        <v>10</v>
      </c>
    </row>
    <row r="7" spans="1:20" ht="15" customHeight="1">
      <c r="A7">
        <v>4</v>
      </c>
      <c r="B7" s="14" t="s">
        <v>23</v>
      </c>
      <c r="C7" s="1" t="s">
        <v>19</v>
      </c>
      <c r="D7" s="69" t="s">
        <v>101</v>
      </c>
      <c r="E7" s="37" t="s">
        <v>79</v>
      </c>
      <c r="F7" s="72" t="s">
        <v>110</v>
      </c>
      <c r="G7" s="143">
        <v>22.8</v>
      </c>
      <c r="H7" s="21">
        <v>21</v>
      </c>
      <c r="I7" s="28">
        <f t="shared" si="0"/>
        <v>31</v>
      </c>
      <c r="J7" s="31">
        <f t="shared" si="1"/>
        <v>3</v>
      </c>
      <c r="K7" s="143">
        <v>25.8</v>
      </c>
      <c r="L7" s="21">
        <v>39</v>
      </c>
      <c r="M7" s="28">
        <f t="shared" si="2"/>
        <v>41</v>
      </c>
      <c r="N7" s="31">
        <f t="shared" si="6"/>
        <v>2</v>
      </c>
      <c r="O7" s="130">
        <f t="shared" si="7"/>
        <v>5</v>
      </c>
      <c r="P7" s="143">
        <v>48.6</v>
      </c>
      <c r="Q7" s="21">
        <f t="shared" si="3"/>
        <v>60</v>
      </c>
      <c r="R7" s="28">
        <f t="shared" si="4"/>
        <v>335</v>
      </c>
      <c r="S7" s="131">
        <f t="shared" si="5"/>
        <v>1</v>
      </c>
      <c r="T7" s="140">
        <v>15</v>
      </c>
    </row>
    <row r="8" spans="1:20" ht="15" customHeight="1">
      <c r="A8">
        <v>5</v>
      </c>
      <c r="B8" s="14" t="s">
        <v>25</v>
      </c>
      <c r="C8" s="1" t="s">
        <v>15</v>
      </c>
      <c r="D8" s="69" t="s">
        <v>77</v>
      </c>
      <c r="E8" s="37" t="s">
        <v>78</v>
      </c>
      <c r="F8" s="72" t="s">
        <v>123</v>
      </c>
      <c r="G8" s="143">
        <v>22.5</v>
      </c>
      <c r="H8" s="21">
        <v>24</v>
      </c>
      <c r="I8" s="28">
        <f t="shared" si="0"/>
        <v>25</v>
      </c>
      <c r="J8" s="31">
        <f t="shared" si="1"/>
        <v>4</v>
      </c>
      <c r="K8" s="143">
        <v>17</v>
      </c>
      <c r="L8" s="21">
        <v>16</v>
      </c>
      <c r="M8" s="28">
        <f t="shared" si="2"/>
        <v>17</v>
      </c>
      <c r="N8" s="31">
        <f t="shared" si="6"/>
        <v>5</v>
      </c>
      <c r="O8" s="130">
        <f t="shared" si="7"/>
        <v>9</v>
      </c>
      <c r="P8" s="143">
        <v>39.5</v>
      </c>
      <c r="Q8" s="21">
        <f t="shared" si="3"/>
        <v>40</v>
      </c>
      <c r="R8" s="28">
        <f t="shared" si="4"/>
        <v>67</v>
      </c>
      <c r="S8" s="131">
        <f t="shared" si="5"/>
        <v>6</v>
      </c>
      <c r="T8" s="140">
        <v>0</v>
      </c>
    </row>
    <row r="9" spans="1:20" ht="15" customHeight="1">
      <c r="A9">
        <v>6</v>
      </c>
      <c r="B9" s="14" t="s">
        <v>16</v>
      </c>
      <c r="C9" s="1" t="s">
        <v>18</v>
      </c>
      <c r="D9" s="69" t="s">
        <v>98</v>
      </c>
      <c r="E9" s="37" t="s">
        <v>76</v>
      </c>
      <c r="F9" s="72" t="s">
        <v>124</v>
      </c>
      <c r="G9" s="143">
        <v>17.2</v>
      </c>
      <c r="H9" s="21">
        <v>12</v>
      </c>
      <c r="I9" s="28">
        <f t="shared" si="0"/>
        <v>8</v>
      </c>
      <c r="J9" s="31">
        <f t="shared" si="1"/>
        <v>6</v>
      </c>
      <c r="K9" s="143">
        <v>26.1</v>
      </c>
      <c r="L9" s="21">
        <v>27</v>
      </c>
      <c r="M9" s="28">
        <f t="shared" si="2"/>
        <v>47</v>
      </c>
      <c r="N9" s="31">
        <f t="shared" si="6"/>
        <v>1</v>
      </c>
      <c r="O9" s="130">
        <f t="shared" si="7"/>
        <v>7</v>
      </c>
      <c r="P9" s="143">
        <v>43.3</v>
      </c>
      <c r="Q9" s="21">
        <f t="shared" si="3"/>
        <v>39</v>
      </c>
      <c r="R9" s="28">
        <f t="shared" si="4"/>
        <v>220</v>
      </c>
      <c r="S9" s="131">
        <f t="shared" si="5"/>
        <v>3</v>
      </c>
      <c r="T9" s="140">
        <v>5</v>
      </c>
    </row>
    <row r="10" spans="1:20" ht="15" customHeight="1">
      <c r="A10">
        <v>7</v>
      </c>
      <c r="B10" s="14" t="s">
        <v>19</v>
      </c>
      <c r="C10" s="1" t="s">
        <v>21</v>
      </c>
      <c r="D10" s="69" t="s">
        <v>96</v>
      </c>
      <c r="E10" s="37" t="s">
        <v>74</v>
      </c>
      <c r="F10" s="72" t="s">
        <v>125</v>
      </c>
      <c r="G10" s="143">
        <v>11.1</v>
      </c>
      <c r="H10" s="21">
        <v>8</v>
      </c>
      <c r="I10" s="28">
        <f t="shared" si="0"/>
        <v>0</v>
      </c>
      <c r="J10" s="31">
        <f t="shared" si="1"/>
        <v>7</v>
      </c>
      <c r="K10" s="143">
        <v>9.5</v>
      </c>
      <c r="L10" s="21">
        <v>12</v>
      </c>
      <c r="M10" s="28">
        <f t="shared" si="2"/>
        <v>9</v>
      </c>
      <c r="N10" s="31">
        <f t="shared" si="6"/>
        <v>6</v>
      </c>
      <c r="O10" s="130">
        <f t="shared" si="7"/>
        <v>13</v>
      </c>
      <c r="P10" s="143">
        <v>20.6</v>
      </c>
      <c r="Q10" s="21">
        <f t="shared" si="3"/>
        <v>20</v>
      </c>
      <c r="R10" s="28">
        <f t="shared" si="4"/>
        <v>0</v>
      </c>
      <c r="S10" s="131">
        <f t="shared" si="5"/>
        <v>7</v>
      </c>
      <c r="T10" s="140">
        <v>0</v>
      </c>
    </row>
    <row r="11" spans="1:20" ht="15" customHeight="1" thickBot="1">
      <c r="A11">
        <v>8</v>
      </c>
      <c r="B11" s="15"/>
      <c r="C11" s="16"/>
      <c r="D11" s="59"/>
      <c r="E11" s="38" t="s">
        <v>145</v>
      </c>
      <c r="F11" s="17"/>
      <c r="G11" s="144">
        <v>0</v>
      </c>
      <c r="H11" s="26">
        <v>0</v>
      </c>
      <c r="I11" s="29">
        <f t="shared" si="0"/>
        <v>0</v>
      </c>
      <c r="J11" s="32">
        <v>9</v>
      </c>
      <c r="K11" s="144">
        <v>0</v>
      </c>
      <c r="L11" s="26">
        <v>0</v>
      </c>
      <c r="M11" s="29">
        <f t="shared" si="2"/>
        <v>0</v>
      </c>
      <c r="N11" s="32">
        <v>9</v>
      </c>
      <c r="O11" s="133">
        <f>SUM(J11,N11)</f>
        <v>18</v>
      </c>
      <c r="P11" s="144">
        <v>0</v>
      </c>
      <c r="Q11" s="26">
        <f>SUM(L11,H11)</f>
        <v>0</v>
      </c>
      <c r="R11" s="29">
        <f t="shared" si="4"/>
        <v>0</v>
      </c>
      <c r="S11" s="134">
        <v>9</v>
      </c>
      <c r="T11" s="141">
        <v>0</v>
      </c>
    </row>
    <row r="12" spans="2:20" ht="12.75">
      <c r="B12" s="53"/>
      <c r="C12" s="53"/>
      <c r="D12" s="53"/>
      <c r="E12" s="53"/>
      <c r="F12" s="53"/>
      <c r="G12" s="53"/>
      <c r="H12" s="53"/>
      <c r="I12" s="53"/>
      <c r="J12" s="53">
        <f>SUM(J4:J10)</f>
        <v>28</v>
      </c>
      <c r="K12" s="53"/>
      <c r="L12" s="53"/>
      <c r="M12" s="53"/>
      <c r="N12" s="53">
        <f>SUM(N4:N10)</f>
        <v>28</v>
      </c>
      <c r="O12" s="53">
        <f>SUM(O4:O10)</f>
        <v>56</v>
      </c>
      <c r="P12" s="53"/>
      <c r="Q12" s="53"/>
      <c r="R12" s="53"/>
      <c r="S12" s="53"/>
      <c r="T12" s="53">
        <f>SUM(T4:T10)</f>
        <v>30</v>
      </c>
    </row>
  </sheetData>
  <sheetProtection/>
  <mergeCells count="2">
    <mergeCell ref="B2:T2"/>
    <mergeCell ref="B3:C3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B1">
      <selection activeCell="Q14" sqref="Q14"/>
    </sheetView>
  </sheetViews>
  <sheetFormatPr defaultColWidth="9.140625" defaultRowHeight="12.75"/>
  <cols>
    <col min="1" max="1" width="3.28125" style="0" hidden="1" customWidth="1"/>
    <col min="2" max="2" width="4.28125" style="0" bestFit="1" customWidth="1"/>
    <col min="3" max="3" width="13.00390625" style="73" bestFit="1" customWidth="1"/>
    <col min="4" max="4" width="7.00390625" style="0" customWidth="1"/>
    <col min="5" max="5" width="6.28125" style="0" customWidth="1"/>
    <col min="6" max="6" width="6.57421875" style="0" customWidth="1"/>
    <col min="7" max="7" width="6.7109375" style="0" customWidth="1"/>
    <col min="8" max="8" width="5.421875" style="0" customWidth="1"/>
    <col min="9" max="9" width="6.140625" style="0" customWidth="1"/>
    <col min="10" max="10" width="6.7109375" style="0" customWidth="1"/>
    <col min="11" max="11" width="5.8515625" style="0" customWidth="1"/>
    <col min="12" max="12" width="6.140625" style="0" customWidth="1"/>
    <col min="13" max="13" width="7.7109375" style="0" customWidth="1"/>
    <col min="14" max="14" width="6.28125" style="0" customWidth="1"/>
    <col min="15" max="15" width="6.00390625" style="0" customWidth="1"/>
    <col min="16" max="16" width="13.421875" style="0" customWidth="1"/>
    <col min="17" max="17" width="11.7109375" style="0" customWidth="1"/>
    <col min="18" max="18" width="9.421875" style="0" customWidth="1"/>
    <col min="19" max="19" width="10.574218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3"/>
    </row>
    <row r="2" spans="1:19" ht="54" customHeight="1" thickBot="1">
      <c r="A2" s="3"/>
      <c r="B2" s="193" t="s">
        <v>118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</row>
    <row r="3" spans="1:26" ht="16.5" customHeight="1" thickBot="1">
      <c r="A3" s="3"/>
      <c r="B3" s="180" t="s">
        <v>44</v>
      </c>
      <c r="C3" s="189" t="s">
        <v>2</v>
      </c>
      <c r="D3" s="200" t="s">
        <v>45</v>
      </c>
      <c r="E3" s="201"/>
      <c r="F3" s="201"/>
      <c r="G3" s="202" t="s">
        <v>46</v>
      </c>
      <c r="H3" s="201"/>
      <c r="I3" s="203"/>
      <c r="J3" s="200" t="s">
        <v>47</v>
      </c>
      <c r="K3" s="201"/>
      <c r="L3" s="201"/>
      <c r="M3" s="202" t="s">
        <v>48</v>
      </c>
      <c r="N3" s="201"/>
      <c r="O3" s="201"/>
      <c r="P3" s="182" t="s">
        <v>154</v>
      </c>
      <c r="Q3" s="198" t="s">
        <v>12</v>
      </c>
      <c r="R3" s="187" t="s">
        <v>50</v>
      </c>
      <c r="S3" s="189" t="s">
        <v>51</v>
      </c>
      <c r="T3" s="2" t="s">
        <v>52</v>
      </c>
      <c r="U3" s="3"/>
      <c r="V3" s="2" t="s">
        <v>53</v>
      </c>
      <c r="W3" s="2" t="s">
        <v>54</v>
      </c>
      <c r="X3" s="3"/>
      <c r="Y3" s="3"/>
      <c r="Z3" s="3"/>
    </row>
    <row r="4" spans="1:26" ht="23.25" thickBot="1">
      <c r="A4" s="3"/>
      <c r="B4" s="181"/>
      <c r="C4" s="190"/>
      <c r="D4" s="157" t="s">
        <v>51</v>
      </c>
      <c r="E4" s="158" t="s">
        <v>66</v>
      </c>
      <c r="F4" s="158" t="s">
        <v>67</v>
      </c>
      <c r="G4" s="159" t="s">
        <v>51</v>
      </c>
      <c r="H4" s="158" t="s">
        <v>66</v>
      </c>
      <c r="I4" s="160" t="s">
        <v>67</v>
      </c>
      <c r="J4" s="157" t="s">
        <v>51</v>
      </c>
      <c r="K4" s="158" t="s">
        <v>66</v>
      </c>
      <c r="L4" s="158" t="s">
        <v>67</v>
      </c>
      <c r="M4" s="159" t="s">
        <v>51</v>
      </c>
      <c r="N4" s="158" t="s">
        <v>66</v>
      </c>
      <c r="O4" s="158" t="s">
        <v>67</v>
      </c>
      <c r="P4" s="183"/>
      <c r="Q4" s="199"/>
      <c r="R4" s="188"/>
      <c r="S4" s="190"/>
      <c r="T4" s="2"/>
      <c r="U4" s="3"/>
      <c r="V4" s="2"/>
      <c r="W4" s="2"/>
      <c r="X4" s="3"/>
      <c r="Y4" s="3"/>
      <c r="Z4" s="3"/>
    </row>
    <row r="5" spans="1:26" ht="15" customHeight="1" thickBot="1">
      <c r="A5" s="3"/>
      <c r="B5" s="39" t="s">
        <v>55</v>
      </c>
      <c r="C5" s="154" t="str">
        <f>LOOKUP(Nedela_I_kolo_sekt_A!E4,Nedela_I_kolo_sekt_A!E4)</f>
        <v>Púchov B</v>
      </c>
      <c r="D5" s="44">
        <f>LOOKUP(Nedela_I_kolo_sekt_A!S4,Nedela_I_kolo_sekt_A!S4)</f>
        <v>6</v>
      </c>
      <c r="E5" s="42">
        <f>LOOKUP(Nedela_I_kolo_sekt_A!Q4,Nedela_I_kolo_sekt_A!Q4)</f>
        <v>23</v>
      </c>
      <c r="F5" s="145">
        <f>LOOKUP(Nedela_I_kolo_sekt_A!P4,Nedela_I_kolo_sekt_A!P4)</f>
        <v>16.3</v>
      </c>
      <c r="G5" s="41">
        <f>LOOKUP(Nedela_I_kolo_sekt_B!S4,Nedela_I_kolo_sekt_B!S4)</f>
        <v>7</v>
      </c>
      <c r="H5" s="42">
        <f>LOOKUP(Nedela_I_kolo_sekt_B!Q4,Nedela_I_kolo_sekt_B!Q4)</f>
        <v>6</v>
      </c>
      <c r="I5" s="145">
        <f>LOOKUP(Nedela_I_kolo_sekt_B!P4,Nedela_I_kolo_sekt_B!P4)</f>
        <v>6.6</v>
      </c>
      <c r="J5" s="41">
        <f>LOOKUP(Nedela_I_kolo_sekt_C!S4,Nedela_I_kolo_sekt_C!S4)</f>
        <v>3</v>
      </c>
      <c r="K5" s="42">
        <f>LOOKUP(Nedela_I_kolo_sekt_C!Q4,Nedela_I_kolo_sekt_C!Q4)</f>
        <v>29</v>
      </c>
      <c r="L5" s="145">
        <f>LOOKUP(Nedela_I_kolo_sekt_C!P4,Nedela_I_kolo_sekt_C!P4)</f>
        <v>38.3</v>
      </c>
      <c r="M5" s="41">
        <f>LOOKUP(Nedela_I_kolo_sekt_D!S4,Nedela_I_kolo_sekt_D!S4)</f>
        <v>7</v>
      </c>
      <c r="N5" s="42">
        <f>LOOKUP(Nedela_I_kolo_sekt_D!Q4,Nedela_I_kolo_sekt_D!Q4)</f>
        <v>20</v>
      </c>
      <c r="O5" s="145">
        <f>LOOKUP(Nedela_I_kolo_sekt_D!P4,Nedela_I_kolo_sekt_D!P4)</f>
        <v>25.5</v>
      </c>
      <c r="P5" s="148">
        <f>SUM(D5,G5,J5,M5)</f>
        <v>23</v>
      </c>
      <c r="Q5" s="151">
        <f>SUM(E5,H5,K5,N5)</f>
        <v>78</v>
      </c>
      <c r="R5" s="145">
        <f>SUM(F5,I5,L5,O5)</f>
        <v>86.69999999999999</v>
      </c>
      <c r="S5" s="46">
        <v>6</v>
      </c>
      <c r="T5">
        <v>44</v>
      </c>
      <c r="U5" s="3"/>
      <c r="V5" s="3">
        <v>18</v>
      </c>
      <c r="W5" s="3">
        <v>27</v>
      </c>
      <c r="X5" s="3"/>
      <c r="Y5" s="3"/>
      <c r="Z5" s="3"/>
    </row>
    <row r="6" spans="1:26" ht="15" customHeight="1">
      <c r="A6" s="3"/>
      <c r="B6" s="40" t="s">
        <v>56</v>
      </c>
      <c r="C6" s="56" t="str">
        <f>LOOKUP(Nedela_I_kolo_sekt_A!E5,Nedela_I_kolo_sekt_A!E5)</f>
        <v>Púchov C</v>
      </c>
      <c r="D6" s="50">
        <f>LOOKUP(Nedela_I_kolo_sekt_A!S5,Nedela_I_kolo_sekt_A!S5)</f>
        <v>9</v>
      </c>
      <c r="E6" s="48">
        <f>LOOKUP(Nedela_I_kolo_sekt_A!Q5,Nedela_I_kolo_sekt_A!Q5)</f>
        <v>0</v>
      </c>
      <c r="F6" s="146">
        <f>LOOKUP(Nedela_I_kolo_sekt_A!P5,Nedela_I_kolo_sekt_A!P5)</f>
        <v>0</v>
      </c>
      <c r="G6" s="47">
        <f>LOOKUP(Nedela_I_kolo_sekt_B!S5,Nedela_I_kolo_sekt_B!S5)</f>
        <v>4</v>
      </c>
      <c r="H6" s="48">
        <f>LOOKUP(Nedela_I_kolo_sekt_B!Q5,Nedela_I_kolo_sekt_B!Q5)</f>
        <v>13</v>
      </c>
      <c r="I6" s="146">
        <f>LOOKUP(Nedela_I_kolo_sekt_B!P5,Nedela_I_kolo_sekt_B!P5)</f>
        <v>19</v>
      </c>
      <c r="J6" s="47">
        <f>LOOKUP(Nedela_I_kolo_sekt_C!S5,Nedela_I_kolo_sekt_C!S5)</f>
        <v>7</v>
      </c>
      <c r="K6" s="48">
        <f>LOOKUP(Nedela_I_kolo_sekt_C!Q5,Nedela_I_kolo_sekt_C!Q5)</f>
        <v>13</v>
      </c>
      <c r="L6" s="146">
        <f>LOOKUP(Nedela_I_kolo_sekt_C!P5,Nedela_I_kolo_sekt_C!P5)</f>
        <v>18.6</v>
      </c>
      <c r="M6" s="47">
        <f>LOOKUP(Nedela_I_kolo_sekt_D!S5,Nedela_I_kolo_sekt_D!S5)</f>
        <v>6</v>
      </c>
      <c r="N6" s="48">
        <f>LOOKUP(Nedela_I_kolo_sekt_D!Q5,Nedela_I_kolo_sekt_D!Q5)</f>
        <v>31</v>
      </c>
      <c r="O6" s="146">
        <f>LOOKUP(Nedela_I_kolo_sekt_D!P5,Nedela_I_kolo_sekt_D!P5)</f>
        <v>32.7</v>
      </c>
      <c r="P6" s="149">
        <f aca="true" t="shared" si="0" ref="P6:P12">SUM(D6,G6,J6,M6)</f>
        <v>26</v>
      </c>
      <c r="Q6" s="152">
        <f aca="true" t="shared" si="1" ref="Q6:R12">SUM(E6,H6,K6,N6)</f>
        <v>57</v>
      </c>
      <c r="R6" s="146">
        <f t="shared" si="1"/>
        <v>70.30000000000001</v>
      </c>
      <c r="S6" s="52">
        <v>7</v>
      </c>
      <c r="T6" s="4">
        <v>30</v>
      </c>
      <c r="U6" s="3"/>
      <c r="V6" s="3">
        <v>23</v>
      </c>
      <c r="W6" s="3">
        <v>11</v>
      </c>
      <c r="X6" s="3"/>
      <c r="Y6" s="3"/>
      <c r="Z6" s="3"/>
    </row>
    <row r="7" spans="1:26" ht="15" customHeight="1">
      <c r="A7" s="3"/>
      <c r="B7" s="40" t="s">
        <v>57</v>
      </c>
      <c r="C7" s="56" t="str">
        <f>LOOKUP(Nedela_I_kolo_sekt_A!E6,Nedela_I_kolo_sekt_A!E6)</f>
        <v>Humenné</v>
      </c>
      <c r="D7" s="50">
        <f>LOOKUP(Nedela_I_kolo_sekt_A!S6,Nedela_I_kolo_sekt_A!S6)</f>
        <v>4</v>
      </c>
      <c r="E7" s="48">
        <f>LOOKUP(Nedela_I_kolo_sekt_A!Q6,Nedela_I_kolo_sekt_A!Q6)</f>
        <v>16</v>
      </c>
      <c r="F7" s="146">
        <f>LOOKUP(Nedela_I_kolo_sekt_A!P6,Nedela_I_kolo_sekt_A!P6)</f>
        <v>16.4</v>
      </c>
      <c r="G7" s="47">
        <f>LOOKUP(Nedela_I_kolo_sekt_B!S6,Nedela_I_kolo_sekt_B!S6)</f>
        <v>1</v>
      </c>
      <c r="H7" s="48">
        <f>LOOKUP(Nedela_I_kolo_sekt_B!Q6,Nedela_I_kolo_sekt_B!Q6)</f>
        <v>32</v>
      </c>
      <c r="I7" s="146">
        <f>LOOKUP(Nedela_I_kolo_sekt_B!P6,Nedela_I_kolo_sekt_B!P6)</f>
        <v>37.5</v>
      </c>
      <c r="J7" s="47">
        <f>LOOKUP(Nedela_I_kolo_sekt_C!S6,Nedela_I_kolo_sekt_C!S6)</f>
        <v>5</v>
      </c>
      <c r="K7" s="48">
        <f>LOOKUP(Nedela_I_kolo_sekt_C!Q6,Nedela_I_kolo_sekt_C!Q6)</f>
        <v>29</v>
      </c>
      <c r="L7" s="146">
        <f>LOOKUP(Nedela_I_kolo_sekt_C!P6,Nedela_I_kolo_sekt_C!P6)</f>
        <v>28.9</v>
      </c>
      <c r="M7" s="47">
        <f>LOOKUP(Nedela_I_kolo_sekt_D!S6,Nedela_I_kolo_sekt_D!S6)</f>
        <v>1</v>
      </c>
      <c r="N7" s="48">
        <f>LOOKUP(Nedela_I_kolo_sekt_D!Q6,Nedela_I_kolo_sekt_D!Q6)</f>
        <v>44</v>
      </c>
      <c r="O7" s="146">
        <f>LOOKUP(Nedela_I_kolo_sekt_D!P6,Nedela_I_kolo_sekt_D!P6)</f>
        <v>53.8</v>
      </c>
      <c r="P7" s="149">
        <f t="shared" si="0"/>
        <v>11</v>
      </c>
      <c r="Q7" s="152">
        <f t="shared" si="1"/>
        <v>121</v>
      </c>
      <c r="R7" s="146">
        <f t="shared" si="1"/>
        <v>136.6</v>
      </c>
      <c r="S7" s="52">
        <v>2</v>
      </c>
      <c r="T7" s="3">
        <v>23</v>
      </c>
      <c r="U7" s="3"/>
      <c r="V7" s="3">
        <v>23</v>
      </c>
      <c r="W7" s="3">
        <v>5</v>
      </c>
      <c r="X7" s="3"/>
      <c r="Y7" s="3"/>
      <c r="Z7" s="3"/>
    </row>
    <row r="8" spans="1:26" ht="15" customHeight="1">
      <c r="A8" s="3"/>
      <c r="B8" s="40" t="s">
        <v>58</v>
      </c>
      <c r="C8" s="56" t="str">
        <f>LOOKUP(Nedela_I_kolo_sekt_A!E7,Nedela_I_kolo_sekt_A!E7)</f>
        <v>B.Bystrica</v>
      </c>
      <c r="D8" s="50">
        <f>LOOKUP(Nedela_I_kolo_sekt_A!S7,Nedela_I_kolo_sekt_A!S7)</f>
        <v>5</v>
      </c>
      <c r="E8" s="48">
        <f>LOOKUP(Nedela_I_kolo_sekt_A!Q7,Nedela_I_kolo_sekt_A!Q7)</f>
        <v>19</v>
      </c>
      <c r="F8" s="146">
        <f>LOOKUP(Nedela_I_kolo_sekt_A!P7,Nedela_I_kolo_sekt_A!P7)</f>
        <v>17.9</v>
      </c>
      <c r="G8" s="47">
        <f>LOOKUP(Nedela_I_kolo_sekt_B!S7,Nedela_I_kolo_sekt_B!S7)</f>
        <v>5</v>
      </c>
      <c r="H8" s="48">
        <f>LOOKUP(Nedela_I_kolo_sekt_B!Q7,Nedela_I_kolo_sekt_B!Q7)</f>
        <v>19</v>
      </c>
      <c r="I8" s="146">
        <f>LOOKUP(Nedela_I_kolo_sekt_B!P7,Nedela_I_kolo_sekt_B!P7)</f>
        <v>15.6</v>
      </c>
      <c r="J8" s="47">
        <f>LOOKUP(Nedela_I_kolo_sekt_C!S7,Nedela_I_kolo_sekt_C!S7)</f>
        <v>1</v>
      </c>
      <c r="K8" s="48">
        <f>LOOKUP(Nedela_I_kolo_sekt_C!Q7,Nedela_I_kolo_sekt_C!Q7)</f>
        <v>73</v>
      </c>
      <c r="L8" s="146">
        <f>LOOKUP(Nedela_I_kolo_sekt_C!P7,Nedela_I_kolo_sekt_C!P7)</f>
        <v>74.4</v>
      </c>
      <c r="M8" s="47">
        <f>LOOKUP(Nedela_I_kolo_sekt_D!S7,Nedela_I_kolo_sekt_D!S7)</f>
        <v>2</v>
      </c>
      <c r="N8" s="48">
        <f>LOOKUP(Nedela_I_kolo_sekt_D!Q7,Nedela_I_kolo_sekt_D!Q7)</f>
        <v>54</v>
      </c>
      <c r="O8" s="146">
        <f>LOOKUP(Nedela_I_kolo_sekt_D!P7,Nedela_I_kolo_sekt_D!P7)</f>
        <v>48.8</v>
      </c>
      <c r="P8" s="149">
        <f t="shared" si="0"/>
        <v>13</v>
      </c>
      <c r="Q8" s="152">
        <f t="shared" si="1"/>
        <v>165</v>
      </c>
      <c r="R8" s="146">
        <f t="shared" si="1"/>
        <v>156.7</v>
      </c>
      <c r="S8" s="52">
        <v>3</v>
      </c>
      <c r="T8" s="3">
        <v>26</v>
      </c>
      <c r="U8" s="3"/>
      <c r="V8" s="3">
        <v>23</v>
      </c>
      <c r="W8" s="3">
        <v>27</v>
      </c>
      <c r="X8" s="3"/>
      <c r="Y8" s="3"/>
      <c r="Z8" s="3"/>
    </row>
    <row r="9" spans="1:26" ht="15" customHeight="1">
      <c r="A9" s="3"/>
      <c r="B9" s="40" t="s">
        <v>59</v>
      </c>
      <c r="C9" s="56" t="str">
        <f>LOOKUP(Nedela_I_kolo_sekt_A!E8,Nedela_I_kolo_sekt_A!E8)</f>
        <v>Hlohovec</v>
      </c>
      <c r="D9" s="50">
        <f>LOOKUP(Nedela_I_kolo_sekt_A!S8,Nedela_I_kolo_sekt_A!S8)</f>
        <v>3</v>
      </c>
      <c r="E9" s="48">
        <f>LOOKUP(Nedela_I_kolo_sekt_A!Q8,Nedela_I_kolo_sekt_A!Q8)</f>
        <v>20</v>
      </c>
      <c r="F9" s="146">
        <f>LOOKUP(Nedela_I_kolo_sekt_A!P8,Nedela_I_kolo_sekt_A!P8)</f>
        <v>19.9</v>
      </c>
      <c r="G9" s="47">
        <f>LOOKUP(Nedela_I_kolo_sekt_B!S8,Nedela_I_kolo_sekt_B!S8)</f>
        <v>2</v>
      </c>
      <c r="H9" s="48">
        <f>LOOKUP(Nedela_I_kolo_sekt_B!Q8,Nedela_I_kolo_sekt_B!Q8)</f>
        <v>35</v>
      </c>
      <c r="I9" s="146">
        <f>LOOKUP(Nedela_I_kolo_sekt_B!P8,Nedela_I_kolo_sekt_B!P8)</f>
        <v>36.5</v>
      </c>
      <c r="J9" s="47">
        <f>LOOKUP(Nedela_I_kolo_sekt_C!S8,Nedela_I_kolo_sekt_C!S8)</f>
        <v>4</v>
      </c>
      <c r="K9" s="48">
        <f>LOOKUP(Nedela_I_kolo_sekt_C!Q8,Nedela_I_kolo_sekt_C!Q8)</f>
        <v>25</v>
      </c>
      <c r="L9" s="146">
        <f>LOOKUP(Nedela_I_kolo_sekt_C!P8,Nedela_I_kolo_sekt_C!P8)</f>
        <v>35.2</v>
      </c>
      <c r="M9" s="47">
        <f>LOOKUP(Nedela_I_kolo_sekt_D!S8,Nedela_I_kolo_sekt_D!S8)</f>
        <v>4</v>
      </c>
      <c r="N9" s="48">
        <f>LOOKUP(Nedela_I_kolo_sekt_D!Q8,Nedela_I_kolo_sekt_D!Q8)</f>
        <v>42</v>
      </c>
      <c r="O9" s="146">
        <f>LOOKUP(Nedela_I_kolo_sekt_D!P8,Nedela_I_kolo_sekt_D!P8)</f>
        <v>43.5</v>
      </c>
      <c r="P9" s="149">
        <f t="shared" si="0"/>
        <v>13</v>
      </c>
      <c r="Q9" s="152">
        <f t="shared" si="1"/>
        <v>122</v>
      </c>
      <c r="R9" s="146">
        <f t="shared" si="1"/>
        <v>135.1</v>
      </c>
      <c r="S9" s="52">
        <v>4</v>
      </c>
      <c r="T9" s="3">
        <v>24</v>
      </c>
      <c r="U9" s="3"/>
      <c r="V9" s="3">
        <v>12</v>
      </c>
      <c r="W9" s="3">
        <v>14</v>
      </c>
      <c r="X9" s="3"/>
      <c r="Y9" s="3"/>
      <c r="Z9" s="3"/>
    </row>
    <row r="10" spans="1:26" ht="15" customHeight="1">
      <c r="A10" s="3"/>
      <c r="B10" s="40" t="s">
        <v>60</v>
      </c>
      <c r="C10" s="56" t="str">
        <f>LOOKUP(Nedela_I_kolo_sekt_A!E9,Nedela_I_kolo_sekt_A!E9)</f>
        <v>Partizánske</v>
      </c>
      <c r="D10" s="50">
        <f>LOOKUP(Nedela_I_kolo_sekt_A!S9,Nedela_I_kolo_sekt_A!S9)</f>
        <v>1</v>
      </c>
      <c r="E10" s="48">
        <f>LOOKUP(Nedela_I_kolo_sekt_A!Q9,Nedela_I_kolo_sekt_A!Q9)</f>
        <v>17</v>
      </c>
      <c r="F10" s="146">
        <f>LOOKUP(Nedela_I_kolo_sekt_A!P9,Nedela_I_kolo_sekt_A!P9)</f>
        <v>40.2</v>
      </c>
      <c r="G10" s="47">
        <f>LOOKUP(Nedela_I_kolo_sekt_B!S9,Nedela_I_kolo_sekt_B!S9)</f>
        <v>3</v>
      </c>
      <c r="H10" s="48">
        <f>LOOKUP(Nedela_I_kolo_sekt_B!Q9,Nedela_I_kolo_sekt_B!Q9)</f>
        <v>17</v>
      </c>
      <c r="I10" s="146">
        <f>LOOKUP(Nedela_I_kolo_sekt_B!P9,Nedela_I_kolo_sekt_B!P9)</f>
        <v>24.1</v>
      </c>
      <c r="J10" s="47">
        <f>LOOKUP(Nedela_I_kolo_sekt_C!S9,Nedela_I_kolo_sekt_C!S9)</f>
        <v>2</v>
      </c>
      <c r="K10" s="48">
        <f>LOOKUP(Nedela_I_kolo_sekt_C!Q9,Nedela_I_kolo_sekt_C!Q9)</f>
        <v>57</v>
      </c>
      <c r="L10" s="146">
        <f>LOOKUP(Nedela_I_kolo_sekt_C!P9,Nedela_I_kolo_sekt_C!P9)</f>
        <v>62.9</v>
      </c>
      <c r="M10" s="47">
        <f>LOOKUP(Nedela_I_kolo_sekt_D!S9,Nedela_I_kolo_sekt_D!S9)</f>
        <v>5</v>
      </c>
      <c r="N10" s="48">
        <f>LOOKUP(Nedela_I_kolo_sekt_D!Q9,Nedela_I_kolo_sekt_D!Q9)</f>
        <v>35</v>
      </c>
      <c r="O10" s="146">
        <f>LOOKUP(Nedela_I_kolo_sekt_D!P9,Nedela_I_kolo_sekt_D!P9)</f>
        <v>34.7</v>
      </c>
      <c r="P10" s="149">
        <f t="shared" si="0"/>
        <v>11</v>
      </c>
      <c r="Q10" s="152">
        <f t="shared" si="1"/>
        <v>126</v>
      </c>
      <c r="R10" s="146">
        <f t="shared" si="1"/>
        <v>161.90000000000003</v>
      </c>
      <c r="S10" s="52">
        <v>1</v>
      </c>
      <c r="T10" s="3">
        <v>27</v>
      </c>
      <c r="U10" s="3"/>
      <c r="V10" s="3">
        <v>47</v>
      </c>
      <c r="W10" s="3">
        <v>5</v>
      </c>
      <c r="X10" s="3"/>
      <c r="Y10" s="3"/>
      <c r="Z10" s="3"/>
    </row>
    <row r="11" spans="1:26" ht="15" customHeight="1">
      <c r="A11" s="3"/>
      <c r="B11" s="40" t="s">
        <v>61</v>
      </c>
      <c r="C11" s="56" t="str">
        <f>LOOKUP(Nedela_I_kolo_sekt_A!E10,Nedela_I_kolo_sekt_A!E10)</f>
        <v>Prešov</v>
      </c>
      <c r="D11" s="50">
        <f>LOOKUP(Nedela_I_kolo_sekt_A!S10,Nedela_I_kolo_sekt_A!S10)</f>
        <v>2</v>
      </c>
      <c r="E11" s="48">
        <f>LOOKUP(Nedela_I_kolo_sekt_A!Q10,Nedela_I_kolo_sekt_A!Q10)</f>
        <v>13</v>
      </c>
      <c r="F11" s="146">
        <f>LOOKUP(Nedela_I_kolo_sekt_A!P10,Nedela_I_kolo_sekt_A!P10)</f>
        <v>21.1</v>
      </c>
      <c r="G11" s="47">
        <f>LOOKUP(Nedela_I_kolo_sekt_B!S10,Nedela_I_kolo_sekt_B!S10)</f>
        <v>6</v>
      </c>
      <c r="H11" s="48">
        <f>LOOKUP(Nedela_I_kolo_sekt_B!Q10,Nedela_I_kolo_sekt_B!Q10)</f>
        <v>6</v>
      </c>
      <c r="I11" s="146">
        <f>LOOKUP(Nedela_I_kolo_sekt_B!P10,Nedela_I_kolo_sekt_B!P10)</f>
        <v>11.5</v>
      </c>
      <c r="J11" s="47">
        <f>LOOKUP(Nedela_I_kolo_sekt_C!S10,Nedela_I_kolo_sekt_C!S10)</f>
        <v>6</v>
      </c>
      <c r="K11" s="48">
        <f>LOOKUP(Nedela_I_kolo_sekt_C!Q10,Nedela_I_kolo_sekt_C!Q10)</f>
        <v>19</v>
      </c>
      <c r="L11" s="146">
        <f>LOOKUP(Nedela_I_kolo_sekt_C!P10,Nedela_I_kolo_sekt_C!P10)</f>
        <v>24</v>
      </c>
      <c r="M11" s="47">
        <f>LOOKUP(Nedela_I_kolo_sekt_D!S10,Nedela_I_kolo_sekt_D!S10)</f>
        <v>3</v>
      </c>
      <c r="N11" s="48">
        <f>LOOKUP(Nedela_I_kolo_sekt_D!Q10,Nedela_I_kolo_sekt_D!Q10)</f>
        <v>44</v>
      </c>
      <c r="O11" s="146">
        <f>LOOKUP(Nedela_I_kolo_sekt_D!P10,Nedela_I_kolo_sekt_D!P10)</f>
        <v>48.800000000000004</v>
      </c>
      <c r="P11" s="149">
        <f t="shared" si="0"/>
        <v>17</v>
      </c>
      <c r="Q11" s="152">
        <f t="shared" si="1"/>
        <v>82</v>
      </c>
      <c r="R11" s="146">
        <f t="shared" si="1"/>
        <v>105.4</v>
      </c>
      <c r="S11" s="52">
        <v>5</v>
      </c>
      <c r="T11" s="3">
        <v>7</v>
      </c>
      <c r="U11" s="3"/>
      <c r="V11" s="3">
        <v>18</v>
      </c>
      <c r="W11" s="3">
        <v>6</v>
      </c>
      <c r="X11" s="3"/>
      <c r="Y11" s="3"/>
      <c r="Z11" s="3"/>
    </row>
    <row r="12" spans="1:26" ht="15" customHeight="1" thickBot="1">
      <c r="A12" s="3"/>
      <c r="B12" s="155" t="s">
        <v>62</v>
      </c>
      <c r="C12" s="156" t="str">
        <f>LOOKUP(Nedela_I_kolo_sekt_A!E11,Nedela_I_kolo_sekt_A!E11)</f>
        <v>Vrbové</v>
      </c>
      <c r="D12" s="74">
        <f>LOOKUP(Nedela_I_kolo_sekt_A!S11,Nedela_I_kolo_sekt_A!S11)</f>
        <v>9</v>
      </c>
      <c r="E12" s="75">
        <f>LOOKUP(Nedela_I_kolo_sekt_A!Q11,Nedela_I_kolo_sekt_A!Q11)</f>
        <v>0</v>
      </c>
      <c r="F12" s="147">
        <f>LOOKUP(Nedela_I_kolo_sekt_A!P11,Nedela_I_kolo_sekt_A!P11)</f>
        <v>0</v>
      </c>
      <c r="G12" s="77">
        <f>LOOKUP(Nedela_I_kolo_sekt_B!S11,Nedela_I_kolo_sekt_B!S11)</f>
        <v>9</v>
      </c>
      <c r="H12" s="75">
        <f>LOOKUP(Nedela_I_kolo_sekt_B!Q11,Nedela_I_kolo_sekt_B!Q11)</f>
        <v>0</v>
      </c>
      <c r="I12" s="147">
        <f>LOOKUP(Nedela_I_kolo_sekt_B!P11,Nedela_I_kolo_sekt_B!P11)</f>
        <v>0</v>
      </c>
      <c r="J12" s="77">
        <f>LOOKUP(Nedela_I_kolo_sekt_C!S11,Nedela_I_kolo_sekt_C!S11)</f>
        <v>9</v>
      </c>
      <c r="K12" s="75">
        <f>LOOKUP(Nedela_I_kolo_sekt_C!Q11,Nedela_I_kolo_sekt_C!Q11)</f>
        <v>0</v>
      </c>
      <c r="L12" s="147">
        <f>LOOKUP(Nedela_I_kolo_sekt_C!P11,Nedela_I_kolo_sekt_C!P11)</f>
        <v>0</v>
      </c>
      <c r="M12" s="77">
        <f>LOOKUP(Nedela_I_kolo_sekt_D!S11,Nedela_I_kolo_sekt_D!S11)</f>
        <v>9</v>
      </c>
      <c r="N12" s="75">
        <f>LOOKUP(Nedela_I_kolo_sekt_D!Q11,Nedela_I_kolo_sekt_D!Q11)</f>
        <v>0</v>
      </c>
      <c r="O12" s="147">
        <f>LOOKUP(Nedela_I_kolo_sekt_D!P11,Nedela_I_kolo_sekt_D!P11)</f>
        <v>0</v>
      </c>
      <c r="P12" s="150">
        <f t="shared" si="0"/>
        <v>36</v>
      </c>
      <c r="Q12" s="153">
        <f t="shared" si="1"/>
        <v>0</v>
      </c>
      <c r="R12" s="147">
        <f t="shared" si="1"/>
        <v>0</v>
      </c>
      <c r="S12" s="111">
        <v>8</v>
      </c>
      <c r="T12" s="3">
        <v>11</v>
      </c>
      <c r="U12" s="3"/>
      <c r="V12" s="3">
        <v>23</v>
      </c>
      <c r="W12" s="3">
        <v>16</v>
      </c>
      <c r="X12" s="3"/>
      <c r="Y12" s="3"/>
      <c r="Z12" s="3"/>
    </row>
    <row r="13" spans="1:26" ht="12.75">
      <c r="A13" s="3"/>
      <c r="B13" s="53"/>
      <c r="C13" s="118"/>
      <c r="D13" s="55">
        <f aca="true" t="shared" si="2" ref="D13:P13">SUM(D5:D12)</f>
        <v>39</v>
      </c>
      <c r="E13" s="55">
        <f t="shared" si="2"/>
        <v>108</v>
      </c>
      <c r="F13" s="55">
        <f t="shared" si="2"/>
        <v>131.8</v>
      </c>
      <c r="G13" s="55">
        <f t="shared" si="2"/>
        <v>37</v>
      </c>
      <c r="H13" s="55">
        <f t="shared" si="2"/>
        <v>128</v>
      </c>
      <c r="I13" s="55">
        <f t="shared" si="2"/>
        <v>150.8</v>
      </c>
      <c r="J13" s="55">
        <f t="shared" si="2"/>
        <v>37</v>
      </c>
      <c r="K13" s="55">
        <f t="shared" si="2"/>
        <v>245</v>
      </c>
      <c r="L13" s="55">
        <f t="shared" si="2"/>
        <v>282.29999999999995</v>
      </c>
      <c r="M13" s="55">
        <f t="shared" si="2"/>
        <v>37</v>
      </c>
      <c r="N13" s="55">
        <f t="shared" si="2"/>
        <v>270</v>
      </c>
      <c r="O13" s="55">
        <f t="shared" si="2"/>
        <v>287.8</v>
      </c>
      <c r="P13" s="55">
        <f t="shared" si="2"/>
        <v>150</v>
      </c>
      <c r="Q13" s="54">
        <f>SUM(Q5:Q12)</f>
        <v>751</v>
      </c>
      <c r="R13" s="54"/>
      <c r="S13" s="54"/>
      <c r="T13" s="3"/>
      <c r="U13" s="3"/>
      <c r="V13" s="3"/>
      <c r="W13" s="3"/>
      <c r="X13" s="3"/>
      <c r="Y13" s="3"/>
      <c r="Z13" s="3"/>
    </row>
    <row r="14" spans="1:26" ht="12.75">
      <c r="A14" s="3"/>
      <c r="C14" s="1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3"/>
      <c r="C15" s="11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</sheetData>
  <sheetProtection selectLockedCells="1" selectUnlockedCells="1"/>
  <mergeCells count="11">
    <mergeCell ref="M3:O3"/>
    <mergeCell ref="P3:P4"/>
    <mergeCell ref="Q3:Q4"/>
    <mergeCell ref="R3:R4"/>
    <mergeCell ref="S3:S4"/>
    <mergeCell ref="B2:S2"/>
    <mergeCell ref="B3:B4"/>
    <mergeCell ref="C3:C4"/>
    <mergeCell ref="D3:F3"/>
    <mergeCell ref="G3:I3"/>
    <mergeCell ref="J3:L3"/>
  </mergeCells>
  <printOptions/>
  <pageMargins left="0.31496062992125984" right="0.31496062992125984" top="0.31496062992125984" bottom="0.31496062992125984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3.28125" style="0" customWidth="1"/>
    <col min="2" max="2" width="4.28125" style="0" bestFit="1" customWidth="1"/>
    <col min="3" max="3" width="13.00390625" style="73" bestFit="1" customWidth="1"/>
    <col min="4" max="4" width="11.00390625" style="0" bestFit="1" customWidth="1"/>
    <col min="5" max="5" width="8.421875" style="0" bestFit="1" customWidth="1"/>
    <col min="6" max="6" width="7.7109375" style="0" bestFit="1" customWidth="1"/>
    <col min="7" max="7" width="11.00390625" style="0" bestFit="1" customWidth="1"/>
    <col min="8" max="8" width="8.421875" style="0" bestFit="1" customWidth="1"/>
    <col min="9" max="9" width="10.7109375" style="0" bestFit="1" customWidth="1"/>
    <col min="10" max="10" width="14.28125" style="0" customWidth="1"/>
    <col min="11" max="11" width="11.57421875" style="0" customWidth="1"/>
    <col min="12" max="12" width="13.28125" style="0" customWidth="1"/>
    <col min="13" max="13" width="16.421875" style="0" customWidth="1"/>
    <col min="14" max="14" width="0" style="0" hidden="1" customWidth="1"/>
    <col min="15" max="15" width="13.421875" style="0" customWidth="1"/>
    <col min="16" max="17" width="0" style="0" hidden="1" customWidth="1"/>
    <col min="20" max="20" width="12.7109375" style="0" customWidth="1"/>
  </cols>
  <sheetData>
    <row r="1" ht="13.5" thickBot="1">
      <c r="A1" s="3"/>
    </row>
    <row r="2" spans="1:13" ht="54" customHeight="1" thickBot="1">
      <c r="A2" s="3"/>
      <c r="B2" s="211" t="s">
        <v>153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1:20" ht="16.5" customHeight="1" thickBot="1">
      <c r="A3" s="3"/>
      <c r="B3" s="180" t="s">
        <v>44</v>
      </c>
      <c r="C3" s="214" t="s">
        <v>2</v>
      </c>
      <c r="D3" s="216" t="s">
        <v>149</v>
      </c>
      <c r="E3" s="201"/>
      <c r="F3" s="201"/>
      <c r="G3" s="217" t="s">
        <v>150</v>
      </c>
      <c r="H3" s="201"/>
      <c r="I3" s="203"/>
      <c r="J3" s="218" t="s">
        <v>151</v>
      </c>
      <c r="K3" s="220" t="s">
        <v>12</v>
      </c>
      <c r="L3" s="221" t="s">
        <v>50</v>
      </c>
      <c r="M3" s="210" t="s">
        <v>51</v>
      </c>
      <c r="N3" s="2" t="s">
        <v>52</v>
      </c>
      <c r="O3" s="3"/>
      <c r="P3" s="2" t="s">
        <v>53</v>
      </c>
      <c r="Q3" s="2" t="s">
        <v>54</v>
      </c>
      <c r="R3" s="3"/>
      <c r="S3" s="3"/>
      <c r="T3" s="3"/>
    </row>
    <row r="4" spans="1:20" ht="26.25" thickBot="1">
      <c r="A4" s="3"/>
      <c r="B4" s="181"/>
      <c r="C4" s="215"/>
      <c r="D4" s="161" t="s">
        <v>51</v>
      </c>
      <c r="E4" s="162" t="s">
        <v>66</v>
      </c>
      <c r="F4" s="162" t="s">
        <v>67</v>
      </c>
      <c r="G4" s="163" t="s">
        <v>51</v>
      </c>
      <c r="H4" s="162" t="s">
        <v>66</v>
      </c>
      <c r="I4" s="164" t="s">
        <v>67</v>
      </c>
      <c r="J4" s="219"/>
      <c r="K4" s="199"/>
      <c r="L4" s="188"/>
      <c r="M4" s="190"/>
      <c r="N4" s="2"/>
      <c r="O4" s="3"/>
      <c r="P4" s="2"/>
      <c r="Q4" s="2"/>
      <c r="R4" s="3"/>
      <c r="S4" s="3"/>
      <c r="T4" s="3"/>
    </row>
    <row r="5" spans="1:20" ht="18.75" thickBot="1">
      <c r="A5" s="3"/>
      <c r="B5" s="108" t="s">
        <v>55</v>
      </c>
      <c r="C5" s="120" t="str">
        <f>LOOKUP(Nedela_I_kolo_sekt_A!E4,Nedela_I_kolo_sekt_A!E4)</f>
        <v>Púchov B</v>
      </c>
      <c r="D5" s="44">
        <f>Celkovo_sobota_I_kola!P5</f>
        <v>17</v>
      </c>
      <c r="E5" s="42">
        <f>Celkovo_sobota_I_kola!Q5</f>
        <v>136</v>
      </c>
      <c r="F5" s="145">
        <f>Celkovo_sobota_I_kola!R5</f>
        <v>168.10000000000002</v>
      </c>
      <c r="G5" s="41">
        <f>Celkovo_nedela_I_kola!P5</f>
        <v>23</v>
      </c>
      <c r="H5" s="42">
        <f>Celkovo_nedela_I_kola!Q5</f>
        <v>78</v>
      </c>
      <c r="I5" s="145">
        <f>Celkovo_nedela_I_kola!R5</f>
        <v>86.69999999999999</v>
      </c>
      <c r="J5" s="115">
        <f>SUM(D5,G5,)</f>
        <v>40</v>
      </c>
      <c r="K5" s="113">
        <f>SUM(E5,H5,)</f>
        <v>214</v>
      </c>
      <c r="L5" s="145">
        <f>SUM(F5,I5)</f>
        <v>254.8</v>
      </c>
      <c r="M5" s="46">
        <v>6</v>
      </c>
      <c r="N5">
        <v>44</v>
      </c>
      <c r="O5" s="3"/>
      <c r="P5" s="3">
        <v>18</v>
      </c>
      <c r="Q5" s="3">
        <v>27</v>
      </c>
      <c r="R5" s="3"/>
      <c r="S5" s="3"/>
      <c r="T5" s="3"/>
    </row>
    <row r="6" spans="1:20" ht="18">
      <c r="A6" s="3"/>
      <c r="B6" s="109" t="s">
        <v>56</v>
      </c>
      <c r="C6" s="121" t="str">
        <f>LOOKUP(Nedela_I_kolo_sekt_A!E5,Nedela_I_kolo_sekt_A!E5)</f>
        <v>Púchov C</v>
      </c>
      <c r="D6" s="50">
        <f>Celkovo_sobota_I_kola!P6</f>
        <v>24</v>
      </c>
      <c r="E6" s="48">
        <f>Celkovo_sobota_I_kola!Q6</f>
        <v>95</v>
      </c>
      <c r="F6" s="146">
        <f>Celkovo_sobota_I_kola!R6</f>
        <v>124.69999999999999</v>
      </c>
      <c r="G6" s="47">
        <f>Celkovo_nedela_I_kola!P6</f>
        <v>26</v>
      </c>
      <c r="H6" s="48">
        <f>Celkovo_nedela_I_kola!Q6</f>
        <v>57</v>
      </c>
      <c r="I6" s="146">
        <f>Celkovo_nedela_I_kola!R6</f>
        <v>70.30000000000001</v>
      </c>
      <c r="J6" s="116">
        <f aca="true" t="shared" si="0" ref="J6:J12">SUM(D6,G6,)</f>
        <v>50</v>
      </c>
      <c r="K6" s="112">
        <f aca="true" t="shared" si="1" ref="K6:K12">SUM(E6,H6,)</f>
        <v>152</v>
      </c>
      <c r="L6" s="146">
        <f aca="true" t="shared" si="2" ref="L6:L12">SUM(F6,I6)</f>
        <v>195</v>
      </c>
      <c r="M6" s="52">
        <v>7</v>
      </c>
      <c r="N6" s="4">
        <v>30</v>
      </c>
      <c r="O6" s="3"/>
      <c r="P6" s="3">
        <v>23</v>
      </c>
      <c r="Q6" s="3">
        <v>11</v>
      </c>
      <c r="R6" s="3"/>
      <c r="S6" s="3"/>
      <c r="T6" s="3"/>
    </row>
    <row r="7" spans="1:20" ht="18">
      <c r="A7" s="3"/>
      <c r="B7" s="109" t="s">
        <v>57</v>
      </c>
      <c r="C7" s="121" t="str">
        <f>LOOKUP(Nedela_I_kolo_sekt_A!E6,Nedela_I_kolo_sekt_A!E6)</f>
        <v>Humenné</v>
      </c>
      <c r="D7" s="50">
        <f>Celkovo_sobota_I_kola!P7</f>
        <v>15</v>
      </c>
      <c r="E7" s="48">
        <f>Celkovo_sobota_I_kola!Q7</f>
        <v>172</v>
      </c>
      <c r="F7" s="146">
        <f>Celkovo_sobota_I_kola!R7</f>
        <v>168.10000000000002</v>
      </c>
      <c r="G7" s="47">
        <f>Celkovo_nedela_I_kola!P7</f>
        <v>11</v>
      </c>
      <c r="H7" s="48">
        <f>Celkovo_nedela_I_kola!Q7</f>
        <v>121</v>
      </c>
      <c r="I7" s="146">
        <f>Celkovo_nedela_I_kola!R7</f>
        <v>136.6</v>
      </c>
      <c r="J7" s="116">
        <f t="shared" si="0"/>
        <v>26</v>
      </c>
      <c r="K7" s="112">
        <f t="shared" si="1"/>
        <v>293</v>
      </c>
      <c r="L7" s="146">
        <f t="shared" si="2"/>
        <v>304.70000000000005</v>
      </c>
      <c r="M7" s="52">
        <v>4</v>
      </c>
      <c r="N7" s="3">
        <v>23</v>
      </c>
      <c r="O7" s="3"/>
      <c r="P7" s="3">
        <v>23</v>
      </c>
      <c r="Q7" s="3">
        <v>5</v>
      </c>
      <c r="R7" s="3"/>
      <c r="S7" s="3"/>
      <c r="T7" s="3"/>
    </row>
    <row r="8" spans="1:20" ht="18">
      <c r="A8" s="3"/>
      <c r="B8" s="109" t="s">
        <v>58</v>
      </c>
      <c r="C8" s="121" t="str">
        <f>LOOKUP(Nedela_I_kolo_sekt_A!E7,Nedela_I_kolo_sekt_A!E7)</f>
        <v>B.Bystrica</v>
      </c>
      <c r="D8" s="50">
        <f>Celkovo_sobota_I_kola!P8</f>
        <v>11</v>
      </c>
      <c r="E8" s="48">
        <f>Celkovo_sobota_I_kola!Q8</f>
        <v>220</v>
      </c>
      <c r="F8" s="146">
        <f>Celkovo_sobota_I_kola!R8</f>
        <v>215</v>
      </c>
      <c r="G8" s="47">
        <f>Celkovo_nedela_I_kola!P8</f>
        <v>13</v>
      </c>
      <c r="H8" s="48">
        <f>Celkovo_nedela_I_kola!Q8</f>
        <v>165</v>
      </c>
      <c r="I8" s="146">
        <f>Celkovo_nedela_I_kola!R8</f>
        <v>156.7</v>
      </c>
      <c r="J8" s="116">
        <f t="shared" si="0"/>
        <v>24</v>
      </c>
      <c r="K8" s="112">
        <f t="shared" si="1"/>
        <v>385</v>
      </c>
      <c r="L8" s="146">
        <f t="shared" si="2"/>
        <v>371.7</v>
      </c>
      <c r="M8" s="52">
        <v>2</v>
      </c>
      <c r="N8" s="3">
        <v>26</v>
      </c>
      <c r="O8" s="3"/>
      <c r="P8" s="3">
        <v>23</v>
      </c>
      <c r="Q8" s="3">
        <v>27</v>
      </c>
      <c r="R8" s="3"/>
      <c r="S8" s="3"/>
      <c r="T8" s="3"/>
    </row>
    <row r="9" spans="1:20" ht="18">
      <c r="A9" s="3"/>
      <c r="B9" s="109" t="s">
        <v>59</v>
      </c>
      <c r="C9" s="121" t="str">
        <f>LOOKUP(Nedela_I_kolo_sekt_A!E8,Nedela_I_kolo_sekt_A!E8)</f>
        <v>Hlohovec</v>
      </c>
      <c r="D9" s="50">
        <f>Celkovo_sobota_I_kola!P9</f>
        <v>11</v>
      </c>
      <c r="E9" s="48">
        <f>Celkovo_sobota_I_kola!Q9</f>
        <v>187</v>
      </c>
      <c r="F9" s="146">
        <f>Celkovo_sobota_I_kola!R9</f>
        <v>228</v>
      </c>
      <c r="G9" s="47">
        <f>Celkovo_nedela_I_kola!P9</f>
        <v>13</v>
      </c>
      <c r="H9" s="48">
        <f>Celkovo_nedela_I_kola!Q9</f>
        <v>122</v>
      </c>
      <c r="I9" s="146">
        <f>Celkovo_nedela_I_kola!R9</f>
        <v>135.1</v>
      </c>
      <c r="J9" s="116">
        <f t="shared" si="0"/>
        <v>24</v>
      </c>
      <c r="K9" s="112">
        <f t="shared" si="1"/>
        <v>309</v>
      </c>
      <c r="L9" s="146">
        <f t="shared" si="2"/>
        <v>363.1</v>
      </c>
      <c r="M9" s="52">
        <v>3</v>
      </c>
      <c r="N9" s="3">
        <v>24</v>
      </c>
      <c r="O9" s="3"/>
      <c r="P9" s="3">
        <v>12</v>
      </c>
      <c r="Q9" s="3">
        <v>14</v>
      </c>
      <c r="R9" s="3"/>
      <c r="S9" s="3"/>
      <c r="T9" s="3"/>
    </row>
    <row r="10" spans="1:20" ht="18">
      <c r="A10" s="3"/>
      <c r="B10" s="109" t="s">
        <v>60</v>
      </c>
      <c r="C10" s="121" t="str">
        <f>LOOKUP(Nedela_I_kolo_sekt_A!E9,Nedela_I_kolo_sekt_A!E9)</f>
        <v>Partizánske</v>
      </c>
      <c r="D10" s="50">
        <f>Celkovo_sobota_I_kola!P10</f>
        <v>13</v>
      </c>
      <c r="E10" s="48">
        <f>Celkovo_sobota_I_kola!Q10</f>
        <v>187</v>
      </c>
      <c r="F10" s="146">
        <f>Celkovo_sobota_I_kola!R10</f>
        <v>211.8</v>
      </c>
      <c r="G10" s="47">
        <f>Celkovo_nedela_I_kola!P10</f>
        <v>11</v>
      </c>
      <c r="H10" s="48">
        <f>Celkovo_nedela_I_kola!Q10</f>
        <v>126</v>
      </c>
      <c r="I10" s="146">
        <f>Celkovo_nedela_I_kola!R10</f>
        <v>161.90000000000003</v>
      </c>
      <c r="J10" s="116">
        <f t="shared" si="0"/>
        <v>24</v>
      </c>
      <c r="K10" s="112">
        <f t="shared" si="1"/>
        <v>313</v>
      </c>
      <c r="L10" s="146">
        <f t="shared" si="2"/>
        <v>373.70000000000005</v>
      </c>
      <c r="M10" s="52">
        <v>1</v>
      </c>
      <c r="N10" s="3">
        <v>27</v>
      </c>
      <c r="O10" s="3"/>
      <c r="P10" s="3">
        <v>47</v>
      </c>
      <c r="Q10" s="3">
        <v>5</v>
      </c>
      <c r="R10" s="3"/>
      <c r="S10" s="3"/>
      <c r="T10" s="3"/>
    </row>
    <row r="11" spans="1:20" ht="18">
      <c r="A11" s="3"/>
      <c r="B11" s="109" t="s">
        <v>61</v>
      </c>
      <c r="C11" s="121" t="str">
        <f>LOOKUP(Nedela_I_kolo_sekt_A!E10,Nedela_I_kolo_sekt_A!E10)</f>
        <v>Prešov</v>
      </c>
      <c r="D11" s="50">
        <f>Celkovo_sobota_I_kola!P11</f>
        <v>21</v>
      </c>
      <c r="E11" s="48">
        <f>Celkovo_sobota_I_kola!Q11</f>
        <v>103</v>
      </c>
      <c r="F11" s="146">
        <f>Celkovo_sobota_I_kola!R11</f>
        <v>146.60000000000002</v>
      </c>
      <c r="G11" s="47">
        <f>Celkovo_nedela_I_kola!P11</f>
        <v>17</v>
      </c>
      <c r="H11" s="48">
        <f>Celkovo_nedela_I_kola!Q11</f>
        <v>82</v>
      </c>
      <c r="I11" s="146">
        <f>Celkovo_nedela_I_kola!R11</f>
        <v>105.4</v>
      </c>
      <c r="J11" s="116">
        <f t="shared" si="0"/>
        <v>38</v>
      </c>
      <c r="K11" s="112">
        <f t="shared" si="1"/>
        <v>185</v>
      </c>
      <c r="L11" s="146">
        <f t="shared" si="2"/>
        <v>252.00000000000003</v>
      </c>
      <c r="M11" s="52">
        <v>5</v>
      </c>
      <c r="N11" s="3">
        <v>7</v>
      </c>
      <c r="O11" s="3"/>
      <c r="P11" s="3">
        <v>18</v>
      </c>
      <c r="Q11" s="3">
        <v>6</v>
      </c>
      <c r="R11" s="3"/>
      <c r="S11" s="3"/>
      <c r="T11" s="3"/>
    </row>
    <row r="12" spans="1:20" ht="18.75" thickBot="1">
      <c r="A12" s="3"/>
      <c r="B12" s="110" t="s">
        <v>62</v>
      </c>
      <c r="C12" s="122" t="str">
        <f>LOOKUP(Nedela_I_kolo_sekt_A!E11,Nedela_I_kolo_sekt_A!E11)</f>
        <v>Vrbové</v>
      </c>
      <c r="D12" s="74">
        <f>Celkovo_sobota_I_kola!P12</f>
        <v>36</v>
      </c>
      <c r="E12" s="75">
        <f>Celkovo_sobota_I_kola!Q12</f>
        <v>0</v>
      </c>
      <c r="F12" s="147">
        <f>Celkovo_sobota_I_kola!R12</f>
        <v>0</v>
      </c>
      <c r="G12" s="77">
        <f>Celkovo_nedela_I_kola!P12</f>
        <v>36</v>
      </c>
      <c r="H12" s="75">
        <f>Celkovo_nedela_I_kola!Q12</f>
        <v>0</v>
      </c>
      <c r="I12" s="147">
        <f>Celkovo_nedela_I_kola!R12</f>
        <v>0</v>
      </c>
      <c r="J12" s="117">
        <f t="shared" si="0"/>
        <v>72</v>
      </c>
      <c r="K12" s="114">
        <f t="shared" si="1"/>
        <v>0</v>
      </c>
      <c r="L12" s="147">
        <f t="shared" si="2"/>
        <v>0</v>
      </c>
      <c r="M12" s="111">
        <v>8</v>
      </c>
      <c r="N12" s="3">
        <v>11</v>
      </c>
      <c r="O12" s="3"/>
      <c r="P12" s="3">
        <v>23</v>
      </c>
      <c r="Q12" s="3">
        <v>16</v>
      </c>
      <c r="R12" s="3"/>
      <c r="S12" s="3"/>
      <c r="T12" s="3"/>
    </row>
    <row r="13" spans="1:20" ht="12.75">
      <c r="A13" s="3"/>
      <c r="B13" s="53"/>
      <c r="C13" s="118"/>
      <c r="D13" s="55">
        <f aca="true" t="shared" si="3" ref="D13:J13">SUM(D5:D12)</f>
        <v>148</v>
      </c>
      <c r="E13" s="55">
        <f t="shared" si="3"/>
        <v>1100</v>
      </c>
      <c r="F13" s="55">
        <f t="shared" si="3"/>
        <v>1262.3000000000002</v>
      </c>
      <c r="G13" s="55">
        <f t="shared" si="3"/>
        <v>150</v>
      </c>
      <c r="H13" s="55">
        <f t="shared" si="3"/>
        <v>751</v>
      </c>
      <c r="I13" s="55">
        <f t="shared" si="3"/>
        <v>852.6999999999999</v>
      </c>
      <c r="J13" s="55">
        <f t="shared" si="3"/>
        <v>298</v>
      </c>
      <c r="K13" s="54"/>
      <c r="L13" s="54"/>
      <c r="M13" s="54"/>
      <c r="N13" s="3"/>
      <c r="O13" s="3"/>
      <c r="P13" s="3"/>
      <c r="Q13" s="3"/>
      <c r="R13" s="3"/>
      <c r="S13" s="3"/>
      <c r="T13" s="3"/>
    </row>
    <row r="14" spans="1:20" ht="12.75">
      <c r="A14" s="3"/>
      <c r="C14" s="1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3"/>
      <c r="C15" s="11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</sheetData>
  <sheetProtection selectLockedCells="1" selectUnlockedCells="1"/>
  <mergeCells count="9">
    <mergeCell ref="M3:M4"/>
    <mergeCell ref="B2:M2"/>
    <mergeCell ref="B3:B4"/>
    <mergeCell ref="C3:C4"/>
    <mergeCell ref="D3:F3"/>
    <mergeCell ref="G3:I3"/>
    <mergeCell ref="J3:J4"/>
    <mergeCell ref="K3:K4"/>
    <mergeCell ref="L3:L4"/>
  </mergeCells>
  <printOptions/>
  <pageMargins left="0.31496062992125984" right="0.31496062992125984" top="0.31496062992125984" bottom="0.31496062992125984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B2" sqref="B2:M2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3.00390625" style="0" bestFit="1" customWidth="1"/>
    <col min="4" max="4" width="9.28125" style="0" bestFit="1" customWidth="1"/>
    <col min="5" max="5" width="7.57421875" style="0" bestFit="1" customWidth="1"/>
    <col min="6" max="6" width="7.421875" style="0" customWidth="1"/>
    <col min="7" max="7" width="9.28125" style="0" bestFit="1" customWidth="1"/>
    <col min="8" max="8" width="7.57421875" style="0" bestFit="1" customWidth="1"/>
    <col min="9" max="9" width="7.421875" style="0" customWidth="1"/>
    <col min="10" max="10" width="13.28125" style="0" customWidth="1"/>
    <col min="11" max="11" width="9.57421875" style="0" customWidth="1"/>
    <col min="12" max="12" width="10.57421875" style="0" customWidth="1"/>
    <col min="13" max="13" width="13.8515625" style="0" bestFit="1" customWidth="1"/>
    <col min="14" max="14" width="0" style="0" hidden="1" customWidth="1"/>
    <col min="15" max="15" width="13.421875" style="0" customWidth="1"/>
    <col min="16" max="17" width="0" style="0" hidden="1" customWidth="1"/>
    <col min="20" max="20" width="12.7109375" style="0" customWidth="1"/>
  </cols>
  <sheetData>
    <row r="1" ht="13.5" thickBot="1">
      <c r="A1" s="3"/>
    </row>
    <row r="2" spans="1:13" ht="54" customHeight="1" thickBot="1">
      <c r="A2" s="3"/>
      <c r="B2" s="193" t="s">
        <v>148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</row>
    <row r="3" spans="1:20" ht="16.5" customHeight="1" thickBot="1">
      <c r="A3" s="3"/>
      <c r="B3" s="180" t="s">
        <v>44</v>
      </c>
      <c r="C3" s="210" t="s">
        <v>2</v>
      </c>
      <c r="D3" s="216" t="s">
        <v>68</v>
      </c>
      <c r="E3" s="201"/>
      <c r="F3" s="201"/>
      <c r="G3" s="217" t="s">
        <v>69</v>
      </c>
      <c r="H3" s="201"/>
      <c r="I3" s="203"/>
      <c r="J3" s="182" t="s">
        <v>156</v>
      </c>
      <c r="K3" s="220" t="s">
        <v>12</v>
      </c>
      <c r="L3" s="221" t="s">
        <v>50</v>
      </c>
      <c r="M3" s="210" t="s">
        <v>51</v>
      </c>
      <c r="N3" s="2" t="s">
        <v>52</v>
      </c>
      <c r="O3" s="3"/>
      <c r="P3" s="2" t="s">
        <v>53</v>
      </c>
      <c r="Q3" s="2" t="s">
        <v>54</v>
      </c>
      <c r="R3" s="3"/>
      <c r="S3" s="3"/>
      <c r="T3" s="3"/>
    </row>
    <row r="4" spans="1:20" ht="23.25" thickBot="1">
      <c r="A4" s="3"/>
      <c r="B4" s="181"/>
      <c r="C4" s="190"/>
      <c r="D4" s="157" t="s">
        <v>51</v>
      </c>
      <c r="E4" s="158" t="s">
        <v>66</v>
      </c>
      <c r="F4" s="158" t="s">
        <v>67</v>
      </c>
      <c r="G4" s="159" t="s">
        <v>51</v>
      </c>
      <c r="H4" s="158" t="s">
        <v>66</v>
      </c>
      <c r="I4" s="160" t="s">
        <v>67</v>
      </c>
      <c r="J4" s="183"/>
      <c r="K4" s="199"/>
      <c r="L4" s="188"/>
      <c r="M4" s="190"/>
      <c r="N4" s="2"/>
      <c r="O4" s="3"/>
      <c r="P4" s="2"/>
      <c r="Q4" s="2"/>
      <c r="R4" s="3"/>
      <c r="S4" s="3"/>
      <c r="T4" s="3"/>
    </row>
    <row r="5" spans="1:20" ht="18.75" thickBot="1">
      <c r="A5" s="3"/>
      <c r="B5" s="39" t="s">
        <v>55</v>
      </c>
      <c r="C5" s="165" t="str">
        <f>LOOKUP(Celkovo_nedela_I_kola!C5,Celkovo_nedela_I_kola!C5)</f>
        <v>Púchov B</v>
      </c>
      <c r="D5" s="44">
        <f>Celkovo_I_kolo!J5</f>
        <v>40</v>
      </c>
      <c r="E5" s="42">
        <f>Celkovo_I_kolo!K5</f>
        <v>214</v>
      </c>
      <c r="F5" s="45">
        <f>Celkovo_I_kolo!L5</f>
        <v>254.8</v>
      </c>
      <c r="G5" s="41"/>
      <c r="H5" s="42"/>
      <c r="I5" s="43"/>
      <c r="J5" s="168">
        <f>SUM(D5,G5)</f>
        <v>40</v>
      </c>
      <c r="K5" s="113">
        <f>SUM(E5,H5)</f>
        <v>214</v>
      </c>
      <c r="L5" s="169">
        <f>SUM(F5,I5)</f>
        <v>254.8</v>
      </c>
      <c r="M5" s="46"/>
      <c r="N5">
        <v>44</v>
      </c>
      <c r="O5" s="3"/>
      <c r="P5" s="3">
        <v>18</v>
      </c>
      <c r="Q5" s="3">
        <v>27</v>
      </c>
      <c r="R5" s="3"/>
      <c r="S5" s="3"/>
      <c r="T5" s="3"/>
    </row>
    <row r="6" spans="1:20" ht="18">
      <c r="A6" s="3"/>
      <c r="B6" s="40" t="s">
        <v>56</v>
      </c>
      <c r="C6" s="166" t="str">
        <f>LOOKUP(Celkovo_nedela_I_kola!C6,Celkovo_nedela_I_kola!C6)</f>
        <v>Púchov C</v>
      </c>
      <c r="D6" s="50">
        <f>Celkovo_I_kolo!J6</f>
        <v>50</v>
      </c>
      <c r="E6" s="48">
        <f>Celkovo_I_kolo!K6</f>
        <v>152</v>
      </c>
      <c r="F6" s="51">
        <f>Celkovo_I_kolo!L6</f>
        <v>195</v>
      </c>
      <c r="G6" s="47"/>
      <c r="H6" s="48"/>
      <c r="I6" s="49"/>
      <c r="J6" s="170">
        <f aca="true" t="shared" si="0" ref="J6:J12">SUM(D6,G6)</f>
        <v>50</v>
      </c>
      <c r="K6" s="112">
        <f aca="true" t="shared" si="1" ref="K6:K12">SUM(E6,H6)</f>
        <v>152</v>
      </c>
      <c r="L6" s="171">
        <f aca="true" t="shared" si="2" ref="L6:L12">SUM(F6,I6)</f>
        <v>195</v>
      </c>
      <c r="M6" s="52"/>
      <c r="N6" s="4">
        <v>30</v>
      </c>
      <c r="O6" s="3"/>
      <c r="P6" s="3">
        <v>23</v>
      </c>
      <c r="Q6" s="3">
        <v>11</v>
      </c>
      <c r="R6" s="3"/>
      <c r="S6" s="3"/>
      <c r="T6" s="3"/>
    </row>
    <row r="7" spans="1:20" ht="18">
      <c r="A7" s="3"/>
      <c r="B7" s="40" t="s">
        <v>57</v>
      </c>
      <c r="C7" s="166" t="str">
        <f>LOOKUP(Celkovo_nedela_I_kola!C7,Celkovo_nedela_I_kola!C7)</f>
        <v>Humenné</v>
      </c>
      <c r="D7" s="50">
        <f>Celkovo_I_kolo!J7</f>
        <v>26</v>
      </c>
      <c r="E7" s="48">
        <f>Celkovo_I_kolo!K7</f>
        <v>293</v>
      </c>
      <c r="F7" s="51">
        <f>Celkovo_I_kolo!L7</f>
        <v>304.70000000000005</v>
      </c>
      <c r="G7" s="47"/>
      <c r="H7" s="48"/>
      <c r="I7" s="49"/>
      <c r="J7" s="170">
        <f t="shared" si="0"/>
        <v>26</v>
      </c>
      <c r="K7" s="112">
        <f t="shared" si="1"/>
        <v>293</v>
      </c>
      <c r="L7" s="171">
        <f t="shared" si="2"/>
        <v>304.70000000000005</v>
      </c>
      <c r="M7" s="52"/>
      <c r="N7" s="3">
        <v>23</v>
      </c>
      <c r="O7" s="3"/>
      <c r="P7" s="3">
        <v>23</v>
      </c>
      <c r="Q7" s="3">
        <v>5</v>
      </c>
      <c r="R7" s="3"/>
      <c r="S7" s="3"/>
      <c r="T7" s="3"/>
    </row>
    <row r="8" spans="1:20" ht="18">
      <c r="A8" s="3"/>
      <c r="B8" s="40" t="s">
        <v>58</v>
      </c>
      <c r="C8" s="166" t="str">
        <f>LOOKUP(Celkovo_nedela_I_kola!C8,Celkovo_nedela_I_kola!C8)</f>
        <v>B.Bystrica</v>
      </c>
      <c r="D8" s="50">
        <f>Celkovo_I_kolo!J8</f>
        <v>24</v>
      </c>
      <c r="E8" s="48">
        <f>Celkovo_I_kolo!K8</f>
        <v>385</v>
      </c>
      <c r="F8" s="51">
        <f>Celkovo_I_kolo!L8</f>
        <v>371.7</v>
      </c>
      <c r="G8" s="47"/>
      <c r="H8" s="48"/>
      <c r="I8" s="49"/>
      <c r="J8" s="170">
        <f t="shared" si="0"/>
        <v>24</v>
      </c>
      <c r="K8" s="112">
        <f t="shared" si="1"/>
        <v>385</v>
      </c>
      <c r="L8" s="171">
        <f t="shared" si="2"/>
        <v>371.7</v>
      </c>
      <c r="M8" s="52"/>
      <c r="N8" s="3">
        <v>26</v>
      </c>
      <c r="O8" s="3"/>
      <c r="P8" s="3">
        <v>23</v>
      </c>
      <c r="Q8" s="3">
        <v>27</v>
      </c>
      <c r="R8" s="3"/>
      <c r="S8" s="3"/>
      <c r="T8" s="3"/>
    </row>
    <row r="9" spans="1:20" ht="18">
      <c r="A9" s="3"/>
      <c r="B9" s="40" t="s">
        <v>59</v>
      </c>
      <c r="C9" s="166" t="str">
        <f>LOOKUP(Celkovo_nedela_I_kola!C9,Celkovo_nedela_I_kola!C9)</f>
        <v>Hlohovec</v>
      </c>
      <c r="D9" s="50">
        <f>Celkovo_I_kolo!J9</f>
        <v>24</v>
      </c>
      <c r="E9" s="48">
        <f>Celkovo_I_kolo!K9</f>
        <v>309</v>
      </c>
      <c r="F9" s="51">
        <f>Celkovo_I_kolo!L9</f>
        <v>363.1</v>
      </c>
      <c r="G9" s="47"/>
      <c r="H9" s="48"/>
      <c r="I9" s="49"/>
      <c r="J9" s="170">
        <f t="shared" si="0"/>
        <v>24</v>
      </c>
      <c r="K9" s="112">
        <f t="shared" si="1"/>
        <v>309</v>
      </c>
      <c r="L9" s="171">
        <f t="shared" si="2"/>
        <v>363.1</v>
      </c>
      <c r="M9" s="52"/>
      <c r="N9" s="3">
        <v>24</v>
      </c>
      <c r="O9" s="3"/>
      <c r="P9" s="3">
        <v>12</v>
      </c>
      <c r="Q9" s="3">
        <v>14</v>
      </c>
      <c r="R9" s="3"/>
      <c r="S9" s="3"/>
      <c r="T9" s="3"/>
    </row>
    <row r="10" spans="1:20" ht="18">
      <c r="A10" s="3"/>
      <c r="B10" s="40" t="s">
        <v>60</v>
      </c>
      <c r="C10" s="166" t="str">
        <f>LOOKUP(Celkovo_nedela_I_kola!C10,Celkovo_nedela_I_kola!C10)</f>
        <v>Partizánske</v>
      </c>
      <c r="D10" s="50">
        <f>Celkovo_I_kolo!J10</f>
        <v>24</v>
      </c>
      <c r="E10" s="48">
        <f>Celkovo_I_kolo!K10</f>
        <v>313</v>
      </c>
      <c r="F10" s="51">
        <f>Celkovo_I_kolo!L10</f>
        <v>373.70000000000005</v>
      </c>
      <c r="G10" s="47"/>
      <c r="H10" s="48"/>
      <c r="I10" s="49"/>
      <c r="J10" s="170">
        <f t="shared" si="0"/>
        <v>24</v>
      </c>
      <c r="K10" s="112">
        <f t="shared" si="1"/>
        <v>313</v>
      </c>
      <c r="L10" s="171">
        <f t="shared" si="2"/>
        <v>373.70000000000005</v>
      </c>
      <c r="M10" s="52"/>
      <c r="N10" s="3">
        <v>27</v>
      </c>
      <c r="O10" s="3"/>
      <c r="P10" s="3">
        <v>47</v>
      </c>
      <c r="Q10" s="3">
        <v>5</v>
      </c>
      <c r="R10" s="3"/>
      <c r="S10" s="3"/>
      <c r="T10" s="3"/>
    </row>
    <row r="11" spans="1:20" ht="18">
      <c r="A11" s="3"/>
      <c r="B11" s="40" t="s">
        <v>61</v>
      </c>
      <c r="C11" s="166" t="str">
        <f>LOOKUP(Celkovo_nedela_I_kola!C11,Celkovo_nedela_I_kola!C11)</f>
        <v>Prešov</v>
      </c>
      <c r="D11" s="50">
        <f>Celkovo_I_kolo!J11</f>
        <v>38</v>
      </c>
      <c r="E11" s="48">
        <f>Celkovo_I_kolo!K11</f>
        <v>185</v>
      </c>
      <c r="F11" s="51">
        <f>Celkovo_I_kolo!L11</f>
        <v>252.00000000000003</v>
      </c>
      <c r="G11" s="47"/>
      <c r="H11" s="48"/>
      <c r="I11" s="49"/>
      <c r="J11" s="170">
        <f t="shared" si="0"/>
        <v>38</v>
      </c>
      <c r="K11" s="112">
        <f t="shared" si="1"/>
        <v>185</v>
      </c>
      <c r="L11" s="171">
        <f t="shared" si="2"/>
        <v>252.00000000000003</v>
      </c>
      <c r="M11" s="52"/>
      <c r="N11" s="3">
        <v>7</v>
      </c>
      <c r="O11" s="3"/>
      <c r="P11" s="3">
        <v>18</v>
      </c>
      <c r="Q11" s="3">
        <v>6</v>
      </c>
      <c r="R11" s="3"/>
      <c r="S11" s="3"/>
      <c r="T11" s="3"/>
    </row>
    <row r="12" spans="1:20" ht="18.75" thickBot="1">
      <c r="A12" s="3"/>
      <c r="B12" s="155" t="s">
        <v>62</v>
      </c>
      <c r="C12" s="167" t="str">
        <f>LOOKUP(Celkovo_nedela_I_kola!C12,Celkovo_nedela_I_kola!C12)</f>
        <v>Vrbové</v>
      </c>
      <c r="D12" s="74">
        <f>Celkovo_I_kolo!J12</f>
        <v>72</v>
      </c>
      <c r="E12" s="75">
        <f>Celkovo_I_kolo!K12</f>
        <v>0</v>
      </c>
      <c r="F12" s="76">
        <f>Celkovo_I_kolo!L12</f>
        <v>0</v>
      </c>
      <c r="G12" s="77"/>
      <c r="H12" s="75"/>
      <c r="I12" s="78"/>
      <c r="J12" s="172">
        <f t="shared" si="0"/>
        <v>72</v>
      </c>
      <c r="K12" s="114">
        <f t="shared" si="1"/>
        <v>0</v>
      </c>
      <c r="L12" s="173">
        <f t="shared" si="2"/>
        <v>0</v>
      </c>
      <c r="M12" s="111"/>
      <c r="N12" s="3">
        <v>11</v>
      </c>
      <c r="O12" s="3"/>
      <c r="P12" s="3">
        <v>23</v>
      </c>
      <c r="Q12" s="3">
        <v>16</v>
      </c>
      <c r="R12" s="3"/>
      <c r="S12" s="3"/>
      <c r="T12" s="3"/>
    </row>
    <row r="13" spans="1:20" ht="12.75">
      <c r="A13" s="3"/>
      <c r="B13" s="53"/>
      <c r="C13" s="54"/>
      <c r="D13" s="55">
        <f aca="true" t="shared" si="3" ref="D13:J13">SUM(D5:D12)</f>
        <v>298</v>
      </c>
      <c r="E13" s="55">
        <f t="shared" si="3"/>
        <v>1851</v>
      </c>
      <c r="F13" s="55">
        <f t="shared" si="3"/>
        <v>2115.0000000000005</v>
      </c>
      <c r="G13" s="55">
        <f t="shared" si="3"/>
        <v>0</v>
      </c>
      <c r="H13" s="55">
        <f t="shared" si="3"/>
        <v>0</v>
      </c>
      <c r="I13" s="55">
        <f t="shared" si="3"/>
        <v>0</v>
      </c>
      <c r="J13" s="55">
        <f t="shared" si="3"/>
        <v>298</v>
      </c>
      <c r="K13" s="54"/>
      <c r="L13" s="54"/>
      <c r="M13" s="54"/>
      <c r="N13" s="3"/>
      <c r="O13" s="3"/>
      <c r="P13" s="3"/>
      <c r="Q13" s="3"/>
      <c r="R13" s="3"/>
      <c r="S13" s="3"/>
      <c r="T13" s="3"/>
    </row>
    <row r="14" spans="1:20" ht="12.75">
      <c r="A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</sheetData>
  <sheetProtection selectLockedCells="1" selectUnlockedCells="1"/>
  <mergeCells count="9">
    <mergeCell ref="M3:M4"/>
    <mergeCell ref="B2:M2"/>
    <mergeCell ref="B3:B4"/>
    <mergeCell ref="C3:C4"/>
    <mergeCell ref="D3:F3"/>
    <mergeCell ref="G3:I3"/>
    <mergeCell ref="J3:J4"/>
    <mergeCell ref="K3:K4"/>
    <mergeCell ref="L3:L4"/>
  </mergeCells>
  <printOptions/>
  <pageMargins left="0.31496062992125984" right="0.31496062992125984" top="0.31496062992125984" bottom="0.3149606299212598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2"/>
  <sheetViews>
    <sheetView zoomScalePageLayoutView="0" workbookViewId="0" topLeftCell="B1">
      <selection activeCell="S6" sqref="S6"/>
    </sheetView>
  </sheetViews>
  <sheetFormatPr defaultColWidth="9.140625" defaultRowHeight="12.75"/>
  <cols>
    <col min="1" max="1" width="2.7109375" style="0" hidden="1" customWidth="1"/>
    <col min="2" max="2" width="4.140625" style="0" bestFit="1" customWidth="1"/>
    <col min="3" max="3" width="4.57421875" style="0" customWidth="1"/>
    <col min="4" max="4" width="18.28125" style="0" bestFit="1" customWidth="1"/>
    <col min="5" max="5" width="13.00390625" style="0" bestFit="1" customWidth="1"/>
    <col min="6" max="6" width="35.7109375" style="0" hidden="1" customWidth="1"/>
    <col min="7" max="7" width="8.57421875" style="0" customWidth="1"/>
    <col min="8" max="8" width="7.140625" style="0" customWidth="1"/>
    <col min="9" max="9" width="10.28125" style="0" hidden="1" customWidth="1"/>
    <col min="10" max="10" width="8.140625" style="0" customWidth="1"/>
    <col min="11" max="11" width="8.421875" style="0" customWidth="1"/>
    <col min="12" max="12" width="6.7109375" style="0" customWidth="1"/>
    <col min="13" max="13" width="0" style="0" hidden="1" customWidth="1"/>
    <col min="14" max="14" width="8.28125" style="0" customWidth="1"/>
    <col min="15" max="15" width="10.57421875" style="0" customWidth="1"/>
    <col min="16" max="16" width="9.57421875" style="0" customWidth="1"/>
    <col min="17" max="17" width="7.8515625" style="0" customWidth="1"/>
    <col min="18" max="18" width="0" style="0" hidden="1" customWidth="1"/>
  </cols>
  <sheetData>
    <row r="1" ht="13.5" thickBot="1"/>
    <row r="2" spans="2:20" ht="18.75" customHeight="1" thickBot="1">
      <c r="B2" s="174" t="s">
        <v>111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6"/>
    </row>
    <row r="3" spans="2:20" ht="39" customHeight="1" thickBot="1">
      <c r="B3" s="177" t="s">
        <v>0</v>
      </c>
      <c r="C3" s="178"/>
      <c r="D3" s="62" t="s">
        <v>1</v>
      </c>
      <c r="E3" s="62" t="s">
        <v>2</v>
      </c>
      <c r="F3" s="123" t="s">
        <v>3</v>
      </c>
      <c r="G3" s="61" t="s">
        <v>4</v>
      </c>
      <c r="H3" s="62" t="s">
        <v>5</v>
      </c>
      <c r="I3" s="63"/>
      <c r="J3" s="64" t="s">
        <v>6</v>
      </c>
      <c r="K3" s="61" t="s">
        <v>7</v>
      </c>
      <c r="L3" s="62" t="s">
        <v>8</v>
      </c>
      <c r="M3" s="63"/>
      <c r="N3" s="63" t="s">
        <v>9</v>
      </c>
      <c r="O3" s="65" t="s">
        <v>10</v>
      </c>
      <c r="P3" s="62" t="s">
        <v>11</v>
      </c>
      <c r="Q3" s="66" t="s">
        <v>12</v>
      </c>
      <c r="R3" s="60"/>
      <c r="S3" s="67" t="s">
        <v>13</v>
      </c>
      <c r="T3" s="66" t="s">
        <v>14</v>
      </c>
    </row>
    <row r="4" spans="1:20" ht="15" customHeight="1">
      <c r="A4">
        <v>1</v>
      </c>
      <c r="B4" s="11" t="s">
        <v>38</v>
      </c>
      <c r="C4" s="12" t="s">
        <v>42</v>
      </c>
      <c r="D4" s="68" t="s">
        <v>93</v>
      </c>
      <c r="E4" s="36" t="s">
        <v>72</v>
      </c>
      <c r="F4" s="71" t="s">
        <v>127</v>
      </c>
      <c r="G4" s="142">
        <v>22.3</v>
      </c>
      <c r="H4" s="23">
        <v>22</v>
      </c>
      <c r="I4" s="27">
        <f aca="true" t="shared" si="0" ref="I4:I11">COUNTIF(G$4:G$11,"&lt;"&amp;G4)*ROWS(G$4:G$11)+COUNTIF(H$4:H$11,"&lt;"&amp;H4)</f>
        <v>46</v>
      </c>
      <c r="J4" s="30">
        <f aca="true" t="shared" si="1" ref="J4:J10">IF(COUNTIF(I$4:I$10,I4)&gt;1,RANK(I4,I$4:I$10,0)+(COUNT(I$4:I$10)+1-RANK(I4,I$4:I$10,0)-RANK(I4,I$4:I$10,1))/2,RANK(I4,I$4:I$10,0)+(COUNT(I$4:I$10)+1-RANK(I4,I$4:I$10,0)-RANK(I4,I$4:I$10,1)))</f>
        <v>3</v>
      </c>
      <c r="K4" s="142">
        <v>18</v>
      </c>
      <c r="L4" s="23">
        <v>13</v>
      </c>
      <c r="M4" s="27">
        <f aca="true" t="shared" si="2" ref="M4:M11">COUNTIF(K$4:K$11,"&lt;"&amp;K4)*ROWS(K$4:K$11)+COUNTIF(L$4:L$11,"&lt;"&amp;L4)</f>
        <v>45</v>
      </c>
      <c r="N4" s="30">
        <f aca="true" t="shared" si="3" ref="N4:N10">IF(COUNTIF(M$4:M$10,M4)&gt;1,RANK(M4,M$4:M$10,0)+(COUNT(M$4:M$10)+1-RANK(M4,M$4:M$10,0)-RANK(M4,M$4:M$10,1))/2,RANK(M4,M$4:M$10,0)+(COUNT(M$4:M$10)+1-RANK(M4,M$4:M$10,0)-RANK(M4,M$4:M$10,1)))</f>
        <v>3</v>
      </c>
      <c r="O4" s="127">
        <f aca="true" t="shared" si="4" ref="O4:O11">SUM(J4,N4)</f>
        <v>6</v>
      </c>
      <c r="P4" s="142">
        <f aca="true" t="shared" si="5" ref="P4:Q11">SUM(K4,G4)</f>
        <v>40.3</v>
      </c>
      <c r="Q4" s="23">
        <f t="shared" si="5"/>
        <v>35</v>
      </c>
      <c r="R4" s="27">
        <f aca="true" t="shared" si="6" ref="R4:R11">(COUNTIF(O$4:O$11,"&gt;"&amp;O4)*ROWS(O$4:O$11)+COUNTIF(P$4:P$11,"&lt;"&amp;P4))*ROWS(O$4:O$11)+COUNTIF(Q$4:Q$11,"&lt;"&amp;Q4)</f>
        <v>438</v>
      </c>
      <c r="S4" s="128">
        <v>2</v>
      </c>
      <c r="T4" s="139">
        <v>10</v>
      </c>
    </row>
    <row r="5" spans="1:20" ht="15" customHeight="1">
      <c r="A5">
        <v>2</v>
      </c>
      <c r="B5" s="14" t="s">
        <v>37</v>
      </c>
      <c r="C5" s="1" t="s">
        <v>38</v>
      </c>
      <c r="D5" s="70" t="s">
        <v>100</v>
      </c>
      <c r="E5" s="37" t="s">
        <v>75</v>
      </c>
      <c r="F5" s="72" t="s">
        <v>131</v>
      </c>
      <c r="G5" s="143">
        <v>20.5</v>
      </c>
      <c r="H5" s="21">
        <v>8</v>
      </c>
      <c r="I5" s="28">
        <f t="shared" si="0"/>
        <v>34</v>
      </c>
      <c r="J5" s="31">
        <f t="shared" si="1"/>
        <v>4</v>
      </c>
      <c r="K5" s="143">
        <v>4</v>
      </c>
      <c r="L5" s="21">
        <v>3</v>
      </c>
      <c r="M5" s="28">
        <f t="shared" si="2"/>
        <v>10</v>
      </c>
      <c r="N5" s="31">
        <f t="shared" si="3"/>
        <v>6</v>
      </c>
      <c r="O5" s="130">
        <f t="shared" si="4"/>
        <v>10</v>
      </c>
      <c r="P5" s="143">
        <f t="shared" si="5"/>
        <v>24.5</v>
      </c>
      <c r="Q5" s="21">
        <f t="shared" si="5"/>
        <v>11</v>
      </c>
      <c r="R5" s="28">
        <f t="shared" si="6"/>
        <v>146</v>
      </c>
      <c r="S5" s="131">
        <v>6</v>
      </c>
      <c r="T5" s="140">
        <v>0</v>
      </c>
    </row>
    <row r="6" spans="1:20" ht="15" customHeight="1">
      <c r="A6">
        <v>3</v>
      </c>
      <c r="B6" s="14" t="s">
        <v>65</v>
      </c>
      <c r="C6" s="1" t="s">
        <v>41</v>
      </c>
      <c r="D6" s="69" t="s">
        <v>92</v>
      </c>
      <c r="E6" s="37" t="s">
        <v>73</v>
      </c>
      <c r="F6" s="72" t="s">
        <v>126</v>
      </c>
      <c r="G6" s="143">
        <v>10.4</v>
      </c>
      <c r="H6" s="21">
        <v>11</v>
      </c>
      <c r="I6" s="28">
        <f t="shared" si="0"/>
        <v>19</v>
      </c>
      <c r="J6" s="31">
        <f t="shared" si="1"/>
        <v>6</v>
      </c>
      <c r="K6" s="143">
        <v>9.1</v>
      </c>
      <c r="L6" s="21">
        <v>5</v>
      </c>
      <c r="M6" s="28">
        <f t="shared" si="2"/>
        <v>28</v>
      </c>
      <c r="N6" s="31">
        <f t="shared" si="3"/>
        <v>5</v>
      </c>
      <c r="O6" s="130">
        <f t="shared" si="4"/>
        <v>11</v>
      </c>
      <c r="P6" s="143">
        <f t="shared" si="5"/>
        <v>19.5</v>
      </c>
      <c r="Q6" s="21">
        <f t="shared" si="5"/>
        <v>16</v>
      </c>
      <c r="R6" s="28">
        <f t="shared" si="6"/>
        <v>75</v>
      </c>
      <c r="S6" s="131">
        <v>7</v>
      </c>
      <c r="T6" s="140">
        <v>0</v>
      </c>
    </row>
    <row r="7" spans="1:20" ht="15" customHeight="1">
      <c r="A7">
        <v>4</v>
      </c>
      <c r="B7" s="14" t="s">
        <v>40</v>
      </c>
      <c r="C7" s="1" t="s">
        <v>37</v>
      </c>
      <c r="D7" s="69" t="s">
        <v>95</v>
      </c>
      <c r="E7" s="37" t="s">
        <v>79</v>
      </c>
      <c r="F7" s="72" t="s">
        <v>128</v>
      </c>
      <c r="G7" s="143">
        <v>30.5</v>
      </c>
      <c r="H7" s="21">
        <v>25</v>
      </c>
      <c r="I7" s="28">
        <f t="shared" si="0"/>
        <v>63</v>
      </c>
      <c r="J7" s="31">
        <f t="shared" si="1"/>
        <v>1</v>
      </c>
      <c r="K7" s="143">
        <v>4</v>
      </c>
      <c r="L7" s="21">
        <v>1</v>
      </c>
      <c r="M7" s="28">
        <f t="shared" si="2"/>
        <v>9</v>
      </c>
      <c r="N7" s="31">
        <f t="shared" si="3"/>
        <v>7</v>
      </c>
      <c r="O7" s="130">
        <f t="shared" si="4"/>
        <v>8</v>
      </c>
      <c r="P7" s="143">
        <f t="shared" si="5"/>
        <v>34.5</v>
      </c>
      <c r="Q7" s="21">
        <f t="shared" si="5"/>
        <v>26</v>
      </c>
      <c r="R7" s="28">
        <f t="shared" si="6"/>
        <v>356</v>
      </c>
      <c r="S7" s="131">
        <v>3</v>
      </c>
      <c r="T7" s="140">
        <v>5</v>
      </c>
    </row>
    <row r="8" spans="1:20" ht="15" customHeight="1">
      <c r="A8">
        <v>5</v>
      </c>
      <c r="B8" s="14" t="s">
        <v>39</v>
      </c>
      <c r="C8" s="1" t="s">
        <v>40</v>
      </c>
      <c r="D8" s="69" t="s">
        <v>102</v>
      </c>
      <c r="E8" s="37" t="s">
        <v>78</v>
      </c>
      <c r="F8" s="72" t="s">
        <v>132</v>
      </c>
      <c r="G8" s="143">
        <v>26</v>
      </c>
      <c r="H8" s="21">
        <v>19</v>
      </c>
      <c r="I8" s="28">
        <f t="shared" si="0"/>
        <v>53</v>
      </c>
      <c r="J8" s="31">
        <f t="shared" si="1"/>
        <v>2</v>
      </c>
      <c r="K8" s="143">
        <v>26.8</v>
      </c>
      <c r="L8" s="21">
        <v>27</v>
      </c>
      <c r="M8" s="28">
        <f t="shared" si="2"/>
        <v>63</v>
      </c>
      <c r="N8" s="31">
        <f t="shared" si="3"/>
        <v>1</v>
      </c>
      <c r="O8" s="130">
        <f t="shared" si="4"/>
        <v>3</v>
      </c>
      <c r="P8" s="143">
        <f t="shared" si="5"/>
        <v>52.8</v>
      </c>
      <c r="Q8" s="21">
        <f t="shared" si="5"/>
        <v>46</v>
      </c>
      <c r="R8" s="28">
        <f t="shared" si="6"/>
        <v>511</v>
      </c>
      <c r="S8" s="131">
        <v>1</v>
      </c>
      <c r="T8" s="140">
        <v>15</v>
      </c>
    </row>
    <row r="9" spans="1:20" ht="15" customHeight="1">
      <c r="A9">
        <v>6</v>
      </c>
      <c r="B9" s="14" t="s">
        <v>42</v>
      </c>
      <c r="C9" s="1" t="s">
        <v>36</v>
      </c>
      <c r="D9" s="69" t="s">
        <v>99</v>
      </c>
      <c r="E9" s="37" t="s">
        <v>76</v>
      </c>
      <c r="F9" s="72" t="s">
        <v>130</v>
      </c>
      <c r="G9" s="143">
        <v>18.5</v>
      </c>
      <c r="H9" s="21">
        <v>11</v>
      </c>
      <c r="I9" s="28">
        <f t="shared" si="0"/>
        <v>27</v>
      </c>
      <c r="J9" s="31">
        <f t="shared" si="1"/>
        <v>5</v>
      </c>
      <c r="K9" s="143">
        <v>16.2</v>
      </c>
      <c r="L9" s="21">
        <v>16</v>
      </c>
      <c r="M9" s="28">
        <f t="shared" si="2"/>
        <v>38</v>
      </c>
      <c r="N9" s="31">
        <f t="shared" si="3"/>
        <v>4</v>
      </c>
      <c r="O9" s="130">
        <f t="shared" si="4"/>
        <v>9</v>
      </c>
      <c r="P9" s="143">
        <f t="shared" si="5"/>
        <v>34.7</v>
      </c>
      <c r="Q9" s="21">
        <f t="shared" si="5"/>
        <v>27</v>
      </c>
      <c r="R9" s="28">
        <f t="shared" si="6"/>
        <v>237</v>
      </c>
      <c r="S9" s="131">
        <v>4</v>
      </c>
      <c r="T9" s="140">
        <v>0</v>
      </c>
    </row>
    <row r="10" spans="1:20" ht="15" customHeight="1">
      <c r="A10">
        <v>7</v>
      </c>
      <c r="B10" s="14" t="s">
        <v>41</v>
      </c>
      <c r="C10" s="1" t="s">
        <v>39</v>
      </c>
      <c r="D10" s="69" t="s">
        <v>97</v>
      </c>
      <c r="E10" s="37" t="s">
        <v>74</v>
      </c>
      <c r="F10" s="72" t="s">
        <v>129</v>
      </c>
      <c r="G10" s="143">
        <v>6.5</v>
      </c>
      <c r="H10" s="21">
        <v>3</v>
      </c>
      <c r="I10" s="28">
        <f t="shared" si="0"/>
        <v>9</v>
      </c>
      <c r="J10" s="31">
        <f t="shared" si="1"/>
        <v>7</v>
      </c>
      <c r="K10" s="143">
        <v>22</v>
      </c>
      <c r="L10" s="21">
        <v>4</v>
      </c>
      <c r="M10" s="28">
        <f t="shared" si="2"/>
        <v>51</v>
      </c>
      <c r="N10" s="31">
        <f t="shared" si="3"/>
        <v>2</v>
      </c>
      <c r="O10" s="130">
        <f t="shared" si="4"/>
        <v>9</v>
      </c>
      <c r="P10" s="143">
        <f t="shared" si="5"/>
        <v>28.5</v>
      </c>
      <c r="Q10" s="21">
        <f t="shared" si="5"/>
        <v>7</v>
      </c>
      <c r="R10" s="28">
        <f t="shared" si="6"/>
        <v>217</v>
      </c>
      <c r="S10" s="131">
        <v>5</v>
      </c>
      <c r="T10" s="140">
        <v>0</v>
      </c>
    </row>
    <row r="11" spans="2:20" ht="15" customHeight="1" thickBot="1">
      <c r="B11" s="15"/>
      <c r="C11" s="16"/>
      <c r="D11" s="59"/>
      <c r="E11" s="38" t="s">
        <v>145</v>
      </c>
      <c r="F11" s="17"/>
      <c r="G11" s="144">
        <v>0</v>
      </c>
      <c r="H11" s="26">
        <v>0</v>
      </c>
      <c r="I11" s="29">
        <f t="shared" si="0"/>
        <v>0</v>
      </c>
      <c r="J11" s="32">
        <v>9</v>
      </c>
      <c r="K11" s="144">
        <v>0</v>
      </c>
      <c r="L11" s="26">
        <v>0</v>
      </c>
      <c r="M11" s="29">
        <f t="shared" si="2"/>
        <v>0</v>
      </c>
      <c r="N11" s="32">
        <v>9</v>
      </c>
      <c r="O11" s="133">
        <f t="shared" si="4"/>
        <v>18</v>
      </c>
      <c r="P11" s="144">
        <f t="shared" si="5"/>
        <v>0</v>
      </c>
      <c r="Q11" s="26">
        <f t="shared" si="5"/>
        <v>0</v>
      </c>
      <c r="R11" s="29">
        <f t="shared" si="6"/>
        <v>0</v>
      </c>
      <c r="S11" s="134">
        <v>9</v>
      </c>
      <c r="T11" s="141">
        <v>0</v>
      </c>
    </row>
    <row r="12" spans="2:20" ht="12.75">
      <c r="B12" s="53"/>
      <c r="C12" s="53"/>
      <c r="D12" s="53"/>
      <c r="E12" s="53"/>
      <c r="F12" s="53"/>
      <c r="G12" s="53"/>
      <c r="H12" s="53"/>
      <c r="I12" s="53"/>
      <c r="J12" s="53">
        <f>SUM(J4:J11)</f>
        <v>37</v>
      </c>
      <c r="K12" s="53"/>
      <c r="L12" s="53"/>
      <c r="M12" s="53"/>
      <c r="N12" s="53">
        <f>SUM(N4:N11)</f>
        <v>37</v>
      </c>
      <c r="O12" s="53">
        <f>SUM(O4:O11)</f>
        <v>74</v>
      </c>
      <c r="P12" s="53"/>
      <c r="Q12" s="53"/>
      <c r="R12" s="53"/>
      <c r="S12" s="53"/>
      <c r="T12" s="53">
        <f>SUM(T4:T11)</f>
        <v>30</v>
      </c>
    </row>
  </sheetData>
  <sheetProtection/>
  <mergeCells count="2">
    <mergeCell ref="B2:T2"/>
    <mergeCell ref="B3:C3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2"/>
  <sheetViews>
    <sheetView zoomScalePageLayoutView="0" workbookViewId="0" topLeftCell="B1">
      <selection activeCell="H23" sqref="H23"/>
    </sheetView>
  </sheetViews>
  <sheetFormatPr defaultColWidth="9.140625" defaultRowHeight="12.75"/>
  <cols>
    <col min="1" max="1" width="2.7109375" style="0" hidden="1" customWidth="1"/>
    <col min="2" max="2" width="4.140625" style="0" bestFit="1" customWidth="1"/>
    <col min="3" max="3" width="4.57421875" style="0" customWidth="1"/>
    <col min="4" max="4" width="18.28125" style="0" bestFit="1" customWidth="1"/>
    <col min="5" max="5" width="13.00390625" style="0" bestFit="1" customWidth="1"/>
    <col min="6" max="6" width="35.7109375" style="0" hidden="1" customWidth="1"/>
    <col min="7" max="7" width="8.57421875" style="0" customWidth="1"/>
    <col min="8" max="8" width="7.140625" style="0" customWidth="1"/>
    <col min="9" max="9" width="10.28125" style="0" hidden="1" customWidth="1"/>
    <col min="10" max="10" width="8.140625" style="0" customWidth="1"/>
    <col min="11" max="11" width="8.421875" style="0" customWidth="1"/>
    <col min="12" max="12" width="6.7109375" style="0" customWidth="1"/>
    <col min="13" max="13" width="0" style="0" hidden="1" customWidth="1"/>
    <col min="14" max="14" width="8.28125" style="0" customWidth="1"/>
    <col min="15" max="15" width="10.57421875" style="0" customWidth="1"/>
    <col min="16" max="16" width="9.57421875" style="0" customWidth="1"/>
    <col min="17" max="17" width="7.8515625" style="0" customWidth="1"/>
    <col min="18" max="18" width="0" style="0" hidden="1" customWidth="1"/>
  </cols>
  <sheetData>
    <row r="1" ht="13.5" thickBot="1"/>
    <row r="2" spans="2:20" ht="18.75" customHeight="1" thickBot="1">
      <c r="B2" s="174" t="s">
        <v>112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6"/>
    </row>
    <row r="3" spans="2:20" ht="39" customHeight="1" thickBot="1">
      <c r="B3" s="177" t="s">
        <v>0</v>
      </c>
      <c r="C3" s="178"/>
      <c r="D3" s="62" t="s">
        <v>1</v>
      </c>
      <c r="E3" s="62" t="s">
        <v>2</v>
      </c>
      <c r="F3" s="123" t="s">
        <v>3</v>
      </c>
      <c r="G3" s="61" t="s">
        <v>4</v>
      </c>
      <c r="H3" s="62" t="s">
        <v>5</v>
      </c>
      <c r="I3" s="63"/>
      <c r="J3" s="64" t="s">
        <v>6</v>
      </c>
      <c r="K3" s="61" t="s">
        <v>7</v>
      </c>
      <c r="L3" s="62" t="s">
        <v>8</v>
      </c>
      <c r="M3" s="63"/>
      <c r="N3" s="63" t="s">
        <v>9</v>
      </c>
      <c r="O3" s="65" t="s">
        <v>10</v>
      </c>
      <c r="P3" s="62" t="s">
        <v>11</v>
      </c>
      <c r="Q3" s="66" t="s">
        <v>12</v>
      </c>
      <c r="R3" s="60"/>
      <c r="S3" s="67" t="s">
        <v>13</v>
      </c>
      <c r="T3" s="66" t="s">
        <v>14</v>
      </c>
    </row>
    <row r="4" spans="2:20" ht="15" customHeight="1">
      <c r="B4" s="11" t="s">
        <v>63</v>
      </c>
      <c r="C4" s="12" t="s">
        <v>20</v>
      </c>
      <c r="D4" s="68" t="s">
        <v>80</v>
      </c>
      <c r="E4" s="36" t="s">
        <v>72</v>
      </c>
      <c r="F4" s="71" t="s">
        <v>133</v>
      </c>
      <c r="G4" s="142">
        <v>13.8</v>
      </c>
      <c r="H4" s="23">
        <v>13</v>
      </c>
      <c r="I4" s="27">
        <f aca="true" t="shared" si="0" ref="I4:I10">COUNTIF(G$4:G$11,"&lt;"&amp;G4)*ROWS(G$4:G$11)+COUNTIF(H$4:H$11,"&lt;"&amp;H4)</f>
        <v>28</v>
      </c>
      <c r="J4" s="30">
        <f aca="true" t="shared" si="1" ref="J4:J10">IF(COUNTIF(I$4:I$10,I4)&gt;1,RANK(I4,I$4:I$10,0)+(COUNT(I$4:I$10)+1-RANK(I4,I$4:I$10,0)-RANK(I4,I$4:I$10,1))/2,RANK(I4,I$4:I$10,0)+(COUNT(I$4:I$10)+1-RANK(I4,I$4:I$10,0)-RANK(I4,I$4:I$10,1)))</f>
        <v>5</v>
      </c>
      <c r="K4" s="142">
        <v>41.4</v>
      </c>
      <c r="L4" s="23">
        <v>42</v>
      </c>
      <c r="M4" s="27">
        <f aca="true" t="shared" si="2" ref="M4:M11">COUNTIF(K$4:K$11,"&lt;"&amp;K4)*ROWS(K$4:K$11)+COUNTIF(L$4:L$11,"&lt;"&amp;L4)</f>
        <v>63</v>
      </c>
      <c r="N4" s="30">
        <f aca="true" t="shared" si="3" ref="N4:N10">IF(COUNTIF(M$4:M$11,M4)&gt;1,RANK(M4,M$4:M$11,0)+(COUNT(M$4:M$11)+1-RANK(M4,M$4:M$11,0)-RANK(M4,M$4:M$11,1))/2,RANK(M4,M$4:M$11,0)+(COUNT(M$4:M$11)+1-RANK(M4,M$4:M$11,0)-RANK(M4,M$4:M$11,1)))</f>
        <v>1</v>
      </c>
      <c r="O4" s="127">
        <f>SUM(J4,N4)</f>
        <v>6</v>
      </c>
      <c r="P4" s="142">
        <f aca="true" t="shared" si="4" ref="P4:P11">SUM(K4,G4)</f>
        <v>55.2</v>
      </c>
      <c r="Q4" s="23">
        <f aca="true" t="shared" si="5" ref="Q4:Q11">SUM(L4,H4)</f>
        <v>55</v>
      </c>
      <c r="R4" s="27">
        <f aca="true" t="shared" si="6" ref="R4:R11">(COUNTIF(O$4:O$11,"&gt;"&amp;O4)*ROWS(O$4:O$11)+COUNTIF(P$4:P$11,"&lt;"&amp;P4))*ROWS(O$4:O$11)+COUNTIF(Q$4:Q$11,"&lt;"&amp;Q4)</f>
        <v>309</v>
      </c>
      <c r="S4" s="128">
        <v>4</v>
      </c>
      <c r="T4" s="139">
        <v>0</v>
      </c>
    </row>
    <row r="5" spans="2:20" ht="15" customHeight="1">
      <c r="B5" s="14" t="s">
        <v>29</v>
      </c>
      <c r="C5" s="1" t="s">
        <v>22</v>
      </c>
      <c r="D5" s="70" t="s">
        <v>82</v>
      </c>
      <c r="E5" s="37" t="s">
        <v>75</v>
      </c>
      <c r="F5" s="72" t="s">
        <v>134</v>
      </c>
      <c r="G5" s="143">
        <v>11.1</v>
      </c>
      <c r="H5" s="21">
        <v>8</v>
      </c>
      <c r="I5" s="28">
        <f t="shared" si="0"/>
        <v>17</v>
      </c>
      <c r="J5" s="31">
        <f t="shared" si="1"/>
        <v>6</v>
      </c>
      <c r="K5" s="143">
        <v>13.4</v>
      </c>
      <c r="L5" s="21">
        <v>14</v>
      </c>
      <c r="M5" s="28">
        <f t="shared" si="2"/>
        <v>10</v>
      </c>
      <c r="N5" s="31">
        <f t="shared" si="3"/>
        <v>7</v>
      </c>
      <c r="O5" s="130">
        <f aca="true" t="shared" si="7" ref="O5:O11">SUM(J5,N5)</f>
        <v>13</v>
      </c>
      <c r="P5" s="143">
        <f t="shared" si="4"/>
        <v>24.5</v>
      </c>
      <c r="Q5" s="21">
        <f t="shared" si="5"/>
        <v>22</v>
      </c>
      <c r="R5" s="28">
        <f t="shared" si="6"/>
        <v>73</v>
      </c>
      <c r="S5" s="131">
        <v>7</v>
      </c>
      <c r="T5" s="140">
        <v>0</v>
      </c>
    </row>
    <row r="6" spans="2:20" ht="15" customHeight="1">
      <c r="B6" s="14" t="s">
        <v>17</v>
      </c>
      <c r="C6" s="1" t="s">
        <v>24</v>
      </c>
      <c r="D6" s="69" t="s">
        <v>84</v>
      </c>
      <c r="E6" s="37" t="s">
        <v>73</v>
      </c>
      <c r="F6" s="72" t="s">
        <v>135</v>
      </c>
      <c r="G6" s="143">
        <v>27.5</v>
      </c>
      <c r="H6" s="21">
        <v>35</v>
      </c>
      <c r="I6" s="28">
        <f t="shared" si="0"/>
        <v>55</v>
      </c>
      <c r="J6" s="31">
        <f t="shared" si="1"/>
        <v>2</v>
      </c>
      <c r="K6" s="143">
        <v>30.7</v>
      </c>
      <c r="L6" s="21">
        <v>40</v>
      </c>
      <c r="M6" s="28">
        <f t="shared" si="2"/>
        <v>46</v>
      </c>
      <c r="N6" s="31">
        <f t="shared" si="3"/>
        <v>3</v>
      </c>
      <c r="O6" s="130">
        <f t="shared" si="7"/>
        <v>5</v>
      </c>
      <c r="P6" s="143">
        <f t="shared" si="4"/>
        <v>58.2</v>
      </c>
      <c r="Q6" s="21">
        <f t="shared" si="5"/>
        <v>75</v>
      </c>
      <c r="R6" s="28">
        <f t="shared" si="6"/>
        <v>383</v>
      </c>
      <c r="S6" s="131">
        <v>1</v>
      </c>
      <c r="T6" s="140">
        <v>15</v>
      </c>
    </row>
    <row r="7" spans="2:20" ht="15" customHeight="1">
      <c r="B7" s="14" t="s">
        <v>20</v>
      </c>
      <c r="C7" s="1" t="s">
        <v>26</v>
      </c>
      <c r="D7" s="69" t="s">
        <v>86</v>
      </c>
      <c r="E7" s="37" t="s">
        <v>79</v>
      </c>
      <c r="F7" s="72" t="s">
        <v>136</v>
      </c>
      <c r="G7" s="143">
        <v>9.2</v>
      </c>
      <c r="H7" s="21">
        <v>8</v>
      </c>
      <c r="I7" s="28">
        <f t="shared" si="0"/>
        <v>9</v>
      </c>
      <c r="J7" s="31">
        <f t="shared" si="1"/>
        <v>7</v>
      </c>
      <c r="K7" s="143">
        <v>22.6</v>
      </c>
      <c r="L7" s="21">
        <v>28</v>
      </c>
      <c r="M7" s="28">
        <f t="shared" si="2"/>
        <v>28</v>
      </c>
      <c r="N7" s="31">
        <f t="shared" si="3"/>
        <v>5</v>
      </c>
      <c r="O7" s="130">
        <f t="shared" si="7"/>
        <v>12</v>
      </c>
      <c r="P7" s="143">
        <f t="shared" si="4"/>
        <v>31.8</v>
      </c>
      <c r="Q7" s="21">
        <f t="shared" si="5"/>
        <v>36</v>
      </c>
      <c r="R7" s="28">
        <f t="shared" si="6"/>
        <v>147</v>
      </c>
      <c r="S7" s="131">
        <v>6</v>
      </c>
      <c r="T7" s="140">
        <v>0</v>
      </c>
    </row>
    <row r="8" spans="2:20" ht="15" customHeight="1">
      <c r="B8" s="14" t="s">
        <v>22</v>
      </c>
      <c r="C8" s="1" t="s">
        <v>27</v>
      </c>
      <c r="D8" s="69" t="s">
        <v>87</v>
      </c>
      <c r="E8" s="37" t="s">
        <v>78</v>
      </c>
      <c r="F8" s="72" t="s">
        <v>137</v>
      </c>
      <c r="G8" s="143">
        <v>21.1</v>
      </c>
      <c r="H8" s="21">
        <v>22</v>
      </c>
      <c r="I8" s="28">
        <f t="shared" si="0"/>
        <v>37</v>
      </c>
      <c r="J8" s="31">
        <f t="shared" si="1"/>
        <v>3</v>
      </c>
      <c r="K8" s="143">
        <v>33.1</v>
      </c>
      <c r="L8" s="21">
        <v>18</v>
      </c>
      <c r="M8" s="28">
        <f t="shared" si="2"/>
        <v>51</v>
      </c>
      <c r="N8" s="31">
        <f t="shared" si="3"/>
        <v>2</v>
      </c>
      <c r="O8" s="130">
        <f t="shared" si="7"/>
        <v>5</v>
      </c>
      <c r="P8" s="143">
        <f t="shared" si="4"/>
        <v>54.2</v>
      </c>
      <c r="Q8" s="21">
        <f t="shared" si="5"/>
        <v>40</v>
      </c>
      <c r="R8" s="28">
        <f t="shared" si="6"/>
        <v>364</v>
      </c>
      <c r="S8" s="131">
        <v>2</v>
      </c>
      <c r="T8" s="140">
        <v>10</v>
      </c>
    </row>
    <row r="9" spans="2:20" ht="15" customHeight="1">
      <c r="B9" s="14" t="s">
        <v>24</v>
      </c>
      <c r="C9" s="1" t="s">
        <v>29</v>
      </c>
      <c r="D9" s="69" t="s">
        <v>88</v>
      </c>
      <c r="E9" s="37" t="s">
        <v>76</v>
      </c>
      <c r="F9" s="72" t="s">
        <v>108</v>
      </c>
      <c r="G9" s="143">
        <v>30.1</v>
      </c>
      <c r="H9" s="21">
        <v>27</v>
      </c>
      <c r="I9" s="28">
        <f t="shared" si="0"/>
        <v>62</v>
      </c>
      <c r="J9" s="31">
        <f t="shared" si="1"/>
        <v>1</v>
      </c>
      <c r="K9" s="143">
        <v>23.5</v>
      </c>
      <c r="L9" s="21">
        <v>31</v>
      </c>
      <c r="M9" s="28">
        <f t="shared" si="2"/>
        <v>37</v>
      </c>
      <c r="N9" s="31">
        <f t="shared" si="3"/>
        <v>4</v>
      </c>
      <c r="O9" s="130">
        <f t="shared" si="7"/>
        <v>5</v>
      </c>
      <c r="P9" s="143">
        <f t="shared" si="4"/>
        <v>53.6</v>
      </c>
      <c r="Q9" s="21">
        <f t="shared" si="5"/>
        <v>58</v>
      </c>
      <c r="R9" s="28">
        <f t="shared" si="6"/>
        <v>358</v>
      </c>
      <c r="S9" s="131">
        <v>3</v>
      </c>
      <c r="T9" s="140">
        <v>5</v>
      </c>
    </row>
    <row r="10" spans="2:20" ht="15" customHeight="1">
      <c r="B10" s="14" t="s">
        <v>26</v>
      </c>
      <c r="C10" s="1" t="s">
        <v>17</v>
      </c>
      <c r="D10" s="69" t="s">
        <v>90</v>
      </c>
      <c r="E10" s="37" t="s">
        <v>74</v>
      </c>
      <c r="F10" s="72" t="s">
        <v>138</v>
      </c>
      <c r="G10" s="143">
        <v>21.1</v>
      </c>
      <c r="H10" s="21">
        <v>12</v>
      </c>
      <c r="I10" s="28">
        <f t="shared" si="0"/>
        <v>35</v>
      </c>
      <c r="J10" s="31">
        <f t="shared" si="1"/>
        <v>4</v>
      </c>
      <c r="K10" s="143">
        <v>14.6</v>
      </c>
      <c r="L10" s="21">
        <v>12</v>
      </c>
      <c r="M10" s="28">
        <f t="shared" si="2"/>
        <v>17</v>
      </c>
      <c r="N10" s="31">
        <f t="shared" si="3"/>
        <v>6</v>
      </c>
      <c r="O10" s="130">
        <f t="shared" si="7"/>
        <v>10</v>
      </c>
      <c r="P10" s="143">
        <f t="shared" si="4"/>
        <v>35.7</v>
      </c>
      <c r="Q10" s="21">
        <f t="shared" si="5"/>
        <v>24</v>
      </c>
      <c r="R10" s="28">
        <f t="shared" si="6"/>
        <v>218</v>
      </c>
      <c r="S10" s="131">
        <v>5</v>
      </c>
      <c r="T10" s="140">
        <v>0</v>
      </c>
    </row>
    <row r="11" spans="2:20" ht="15" customHeight="1" thickBot="1">
      <c r="B11" s="15"/>
      <c r="C11" s="16"/>
      <c r="D11" s="59"/>
      <c r="E11" s="38" t="s">
        <v>145</v>
      </c>
      <c r="F11" s="17"/>
      <c r="G11" s="144">
        <v>0</v>
      </c>
      <c r="H11" s="26">
        <v>0</v>
      </c>
      <c r="I11" s="29">
        <f>COUNTIF(G$4:G$11,"&lt;"&amp;G11)*ROWS(G$4:G$11)+COUNTIF(H$4:H$11,"&lt;"&amp;H11)</f>
        <v>0</v>
      </c>
      <c r="J11" s="32">
        <v>9</v>
      </c>
      <c r="K11" s="144">
        <v>0</v>
      </c>
      <c r="L11" s="26">
        <v>0</v>
      </c>
      <c r="M11" s="29">
        <f t="shared" si="2"/>
        <v>0</v>
      </c>
      <c r="N11" s="32">
        <v>9</v>
      </c>
      <c r="O11" s="133">
        <f t="shared" si="7"/>
        <v>18</v>
      </c>
      <c r="P11" s="144">
        <f t="shared" si="4"/>
        <v>0</v>
      </c>
      <c r="Q11" s="26">
        <f t="shared" si="5"/>
        <v>0</v>
      </c>
      <c r="R11" s="29">
        <f t="shared" si="6"/>
        <v>0</v>
      </c>
      <c r="S11" s="134">
        <v>9</v>
      </c>
      <c r="T11" s="141">
        <v>0</v>
      </c>
    </row>
    <row r="12" spans="2:20" ht="12.75">
      <c r="B12" s="53"/>
      <c r="C12" s="53"/>
      <c r="D12" s="53"/>
      <c r="E12" s="53"/>
      <c r="F12" s="53"/>
      <c r="G12" s="53"/>
      <c r="H12" s="53"/>
      <c r="I12" s="53"/>
      <c r="J12" s="53">
        <f>SUM(J4:J11)</f>
        <v>37</v>
      </c>
      <c r="K12" s="53"/>
      <c r="L12" s="53"/>
      <c r="M12" s="53"/>
      <c r="N12" s="53">
        <f>SUM(N4:N11)</f>
        <v>37</v>
      </c>
      <c r="O12" s="53">
        <f>SUM(O4:O11)</f>
        <v>74</v>
      </c>
      <c r="P12" s="53"/>
      <c r="Q12" s="53"/>
      <c r="R12" s="53"/>
      <c r="S12" s="53"/>
      <c r="T12" s="53">
        <f>SUM(T4:T11)</f>
        <v>30</v>
      </c>
    </row>
  </sheetData>
  <sheetProtection/>
  <mergeCells count="2">
    <mergeCell ref="B2:T2"/>
    <mergeCell ref="B3:C3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2"/>
  <sheetViews>
    <sheetView zoomScalePageLayoutView="0" workbookViewId="0" topLeftCell="B1">
      <selection activeCell="N12" sqref="N12"/>
    </sheetView>
  </sheetViews>
  <sheetFormatPr defaultColWidth="9.140625" defaultRowHeight="12.75"/>
  <cols>
    <col min="1" max="1" width="3.28125" style="0" hidden="1" customWidth="1"/>
    <col min="2" max="2" width="4.140625" style="0" bestFit="1" customWidth="1"/>
    <col min="3" max="3" width="4.57421875" style="0" customWidth="1"/>
    <col min="4" max="4" width="18.28125" style="0" bestFit="1" customWidth="1"/>
    <col min="5" max="5" width="13.00390625" style="0" bestFit="1" customWidth="1"/>
    <col min="6" max="6" width="35.7109375" style="0" hidden="1" customWidth="1"/>
    <col min="7" max="7" width="8.57421875" style="0" customWidth="1"/>
    <col min="8" max="8" width="7.140625" style="0" customWidth="1"/>
    <col min="9" max="9" width="10.28125" style="0" hidden="1" customWidth="1"/>
    <col min="10" max="10" width="8.140625" style="0" customWidth="1"/>
    <col min="11" max="11" width="8.421875" style="0" customWidth="1"/>
    <col min="12" max="12" width="6.7109375" style="0" customWidth="1"/>
    <col min="13" max="13" width="0" style="0" hidden="1" customWidth="1"/>
    <col min="14" max="14" width="8.28125" style="0" customWidth="1"/>
    <col min="15" max="15" width="10.57421875" style="0" customWidth="1"/>
    <col min="16" max="16" width="9.57421875" style="0" customWidth="1"/>
    <col min="17" max="17" width="7.8515625" style="0" customWidth="1"/>
    <col min="18" max="18" width="0" style="0" hidden="1" customWidth="1"/>
  </cols>
  <sheetData>
    <row r="1" ht="13.5" thickBot="1"/>
    <row r="2" spans="2:20" ht="18.75" thickBot="1">
      <c r="B2" s="179" t="s">
        <v>113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2:20" s="136" customFormat="1" ht="39" customHeight="1" thickBot="1">
      <c r="B3" s="177" t="s">
        <v>0</v>
      </c>
      <c r="C3" s="178"/>
      <c r="D3" s="137" t="s">
        <v>1</v>
      </c>
      <c r="E3" s="137" t="s">
        <v>2</v>
      </c>
      <c r="F3" s="138" t="s">
        <v>3</v>
      </c>
      <c r="G3" s="5" t="s">
        <v>4</v>
      </c>
      <c r="H3" s="6" t="s">
        <v>5</v>
      </c>
      <c r="I3" s="7"/>
      <c r="J3" s="8" t="s">
        <v>6</v>
      </c>
      <c r="K3" s="5" t="s">
        <v>7</v>
      </c>
      <c r="L3" s="6" t="s">
        <v>8</v>
      </c>
      <c r="M3" s="7"/>
      <c r="N3" s="7" t="s">
        <v>9</v>
      </c>
      <c r="O3" s="18" t="s">
        <v>10</v>
      </c>
      <c r="P3" s="19" t="s">
        <v>11</v>
      </c>
      <c r="Q3" s="20" t="s">
        <v>12</v>
      </c>
      <c r="R3" s="9"/>
      <c r="S3" s="10" t="s">
        <v>13</v>
      </c>
      <c r="T3" s="8" t="s">
        <v>14</v>
      </c>
    </row>
    <row r="4" spans="1:20" ht="15" customHeight="1">
      <c r="A4">
        <v>1</v>
      </c>
      <c r="B4" s="11" t="s">
        <v>32</v>
      </c>
      <c r="C4" s="12" t="s">
        <v>35</v>
      </c>
      <c r="D4" s="68" t="s">
        <v>85</v>
      </c>
      <c r="E4" s="36" t="s">
        <v>72</v>
      </c>
      <c r="F4" s="71" t="s">
        <v>140</v>
      </c>
      <c r="G4" s="124">
        <v>20.8</v>
      </c>
      <c r="H4" s="23">
        <v>14</v>
      </c>
      <c r="I4" s="27">
        <f aca="true" t="shared" si="0" ref="I4:I11">COUNTIF(G$4:G$11,"&lt;"&amp;G4)*ROWS(G$4:G$11)+COUNTIF(H$4:H$11,"&lt;"&amp;H4)</f>
        <v>18</v>
      </c>
      <c r="J4" s="30">
        <f aca="true" t="shared" si="1" ref="J4:J10">IF(COUNTIF(I$4:I$10,I4)&gt;1,RANK(I4,I$4:I$10,0)+(COUNT(I$4:I$10)+1-RANK(I4,I$4:I$10,0)-RANK(I4,I$4:I$10,1))/2,RANK(I4,I$4:I$10,0)+(COUNT(I$4:I$10)+1-RANK(I4,I$4:I$10,0)-RANK(I4,I$4:I$10,1)))</f>
        <v>6</v>
      </c>
      <c r="K4" s="22">
        <v>12.5</v>
      </c>
      <c r="L4" s="23">
        <v>10</v>
      </c>
      <c r="M4" s="27">
        <f aca="true" t="shared" si="2" ref="M4:M11">COUNTIF(K$4:K$11,"&lt;"&amp;K4)*ROWS(K$4:K$11)+COUNTIF(L$4:L$11,"&lt;"&amp;L4)</f>
        <v>9</v>
      </c>
      <c r="N4" s="30">
        <f aca="true" t="shared" si="3" ref="N4:N10">IF(COUNTIF(M$4:M$11,M4)&gt;1,RANK(M4,M$4:M$11,0)+(COUNT(M$4:M$11)+1-RANK(M4,M$4:M$11,0)-RANK(M4,M$4:M$11,1))/2,RANK(M4,M$4:M$11,0)+(COUNT(M$4:M$11)+1-RANK(M4,M$4:M$11,0)-RANK(M4,M$4:M$11,1)))</f>
        <v>7</v>
      </c>
      <c r="O4" s="127">
        <f aca="true" t="shared" si="4" ref="O4:O11">SUM(J4,N4)</f>
        <v>13</v>
      </c>
      <c r="P4" s="33">
        <f aca="true" t="shared" si="5" ref="P4:Q11">SUM(K4,G4)</f>
        <v>33.3</v>
      </c>
      <c r="Q4" s="23">
        <f t="shared" si="5"/>
        <v>24</v>
      </c>
      <c r="R4" s="27">
        <f aca="true" t="shared" si="6" ref="R4:R11">(COUNTIF(O$4:O$11,"&gt;"&amp;O4)*ROWS(O$4:O$11)+COUNTIF(P$4:P$11,"&lt;"&amp;P4))*ROWS(O$4:O$11)+COUNTIF(Q$4:Q$11,"&lt;"&amp;Q4)</f>
        <v>81</v>
      </c>
      <c r="S4" s="128">
        <v>6</v>
      </c>
      <c r="T4" s="129">
        <v>0</v>
      </c>
    </row>
    <row r="5" spans="1:20" ht="15" customHeight="1">
      <c r="A5">
        <v>2</v>
      </c>
      <c r="B5" s="14" t="s">
        <v>28</v>
      </c>
      <c r="C5" s="1" t="s">
        <v>32</v>
      </c>
      <c r="D5" s="70" t="s">
        <v>91</v>
      </c>
      <c r="E5" s="37" t="s">
        <v>75</v>
      </c>
      <c r="F5" s="72" t="s">
        <v>143</v>
      </c>
      <c r="G5" s="125">
        <v>14.6</v>
      </c>
      <c r="H5" s="21">
        <v>13</v>
      </c>
      <c r="I5" s="28">
        <f t="shared" si="0"/>
        <v>9</v>
      </c>
      <c r="J5" s="31">
        <f t="shared" si="1"/>
        <v>7</v>
      </c>
      <c r="K5" s="24">
        <v>13</v>
      </c>
      <c r="L5" s="21">
        <v>11</v>
      </c>
      <c r="M5" s="28">
        <f t="shared" si="2"/>
        <v>18</v>
      </c>
      <c r="N5" s="31">
        <f t="shared" si="3"/>
        <v>6</v>
      </c>
      <c r="O5" s="130">
        <f t="shared" si="4"/>
        <v>13</v>
      </c>
      <c r="P5" s="34">
        <f t="shared" si="5"/>
        <v>27.6</v>
      </c>
      <c r="Q5" s="21">
        <f t="shared" si="5"/>
        <v>24</v>
      </c>
      <c r="R5" s="28">
        <f t="shared" si="6"/>
        <v>73</v>
      </c>
      <c r="S5" s="131">
        <v>7</v>
      </c>
      <c r="T5" s="132">
        <v>0</v>
      </c>
    </row>
    <row r="6" spans="1:20" ht="15" customHeight="1">
      <c r="A6">
        <v>3</v>
      </c>
      <c r="B6" s="14" t="s">
        <v>43</v>
      </c>
      <c r="C6" s="1" t="s">
        <v>34</v>
      </c>
      <c r="D6" s="69" t="s">
        <v>89</v>
      </c>
      <c r="E6" s="37" t="s">
        <v>73</v>
      </c>
      <c r="F6" s="72" t="s">
        <v>139</v>
      </c>
      <c r="G6" s="125">
        <v>23.5</v>
      </c>
      <c r="H6" s="21">
        <v>18</v>
      </c>
      <c r="I6" s="28">
        <f t="shared" si="0"/>
        <v>27</v>
      </c>
      <c r="J6" s="31">
        <f t="shared" si="1"/>
        <v>5</v>
      </c>
      <c r="K6" s="24">
        <v>14.7</v>
      </c>
      <c r="L6" s="21">
        <v>15</v>
      </c>
      <c r="M6" s="28">
        <f t="shared" si="2"/>
        <v>27</v>
      </c>
      <c r="N6" s="31">
        <f t="shared" si="3"/>
        <v>5</v>
      </c>
      <c r="O6" s="130">
        <f t="shared" si="4"/>
        <v>10</v>
      </c>
      <c r="P6" s="34">
        <f t="shared" si="5"/>
        <v>38.2</v>
      </c>
      <c r="Q6" s="21">
        <f t="shared" si="5"/>
        <v>33</v>
      </c>
      <c r="R6" s="28">
        <f t="shared" si="6"/>
        <v>219</v>
      </c>
      <c r="S6" s="131">
        <v>5</v>
      </c>
      <c r="T6" s="132">
        <v>0</v>
      </c>
    </row>
    <row r="7" spans="1:20" ht="15" customHeight="1">
      <c r="A7">
        <v>4</v>
      </c>
      <c r="B7" s="14" t="s">
        <v>33</v>
      </c>
      <c r="C7" s="1" t="s">
        <v>28</v>
      </c>
      <c r="D7" s="69" t="s">
        <v>83</v>
      </c>
      <c r="E7" s="37" t="s">
        <v>79</v>
      </c>
      <c r="F7" s="72" t="s">
        <v>141</v>
      </c>
      <c r="G7" s="125">
        <v>39.7</v>
      </c>
      <c r="H7" s="21">
        <v>45</v>
      </c>
      <c r="I7" s="28">
        <f t="shared" si="0"/>
        <v>47</v>
      </c>
      <c r="J7" s="31">
        <f t="shared" si="1"/>
        <v>3</v>
      </c>
      <c r="K7" s="24">
        <v>60.4</v>
      </c>
      <c r="L7" s="21">
        <v>53</v>
      </c>
      <c r="M7" s="28">
        <f t="shared" si="2"/>
        <v>63</v>
      </c>
      <c r="N7" s="31">
        <f t="shared" si="3"/>
        <v>1</v>
      </c>
      <c r="O7" s="130">
        <f t="shared" si="4"/>
        <v>4</v>
      </c>
      <c r="P7" s="34">
        <f t="shared" si="5"/>
        <v>100.1</v>
      </c>
      <c r="Q7" s="21">
        <f t="shared" si="5"/>
        <v>98</v>
      </c>
      <c r="R7" s="28">
        <f t="shared" si="6"/>
        <v>383</v>
      </c>
      <c r="S7" s="131">
        <v>1</v>
      </c>
      <c r="T7" s="132">
        <v>15</v>
      </c>
    </row>
    <row r="8" spans="1:20" ht="15" customHeight="1">
      <c r="A8">
        <v>5</v>
      </c>
      <c r="B8" s="14" t="s">
        <v>30</v>
      </c>
      <c r="C8" s="1" t="s">
        <v>33</v>
      </c>
      <c r="D8" s="69" t="s">
        <v>81</v>
      </c>
      <c r="E8" s="37" t="s">
        <v>78</v>
      </c>
      <c r="F8" s="72" t="s">
        <v>144</v>
      </c>
      <c r="G8" s="125">
        <v>46</v>
      </c>
      <c r="H8" s="21">
        <v>34</v>
      </c>
      <c r="I8" s="28">
        <f t="shared" si="0"/>
        <v>62</v>
      </c>
      <c r="J8" s="31">
        <f t="shared" si="1"/>
        <v>1</v>
      </c>
      <c r="K8" s="24">
        <v>35.5</v>
      </c>
      <c r="L8" s="21">
        <v>27</v>
      </c>
      <c r="M8" s="28">
        <f t="shared" si="2"/>
        <v>45</v>
      </c>
      <c r="N8" s="31">
        <f t="shared" si="3"/>
        <v>3</v>
      </c>
      <c r="O8" s="130">
        <f t="shared" si="4"/>
        <v>4</v>
      </c>
      <c r="P8" s="34">
        <f t="shared" si="5"/>
        <v>81.5</v>
      </c>
      <c r="Q8" s="21">
        <f t="shared" si="5"/>
        <v>61</v>
      </c>
      <c r="R8" s="28">
        <f t="shared" si="6"/>
        <v>373</v>
      </c>
      <c r="S8" s="131">
        <v>2</v>
      </c>
      <c r="T8" s="132">
        <v>10</v>
      </c>
    </row>
    <row r="9" spans="1:20" ht="15" customHeight="1">
      <c r="A9">
        <v>6</v>
      </c>
      <c r="B9" s="14" t="s">
        <v>35</v>
      </c>
      <c r="C9" s="1" t="s">
        <v>31</v>
      </c>
      <c r="D9" s="69" t="s">
        <v>106</v>
      </c>
      <c r="E9" s="37" t="s">
        <v>76</v>
      </c>
      <c r="F9" s="72" t="s">
        <v>107</v>
      </c>
      <c r="G9" s="125">
        <v>42.6</v>
      </c>
      <c r="H9" s="21">
        <v>33</v>
      </c>
      <c r="I9" s="28">
        <f t="shared" si="0"/>
        <v>53</v>
      </c>
      <c r="J9" s="31">
        <f t="shared" si="1"/>
        <v>2</v>
      </c>
      <c r="K9" s="24">
        <v>37.6</v>
      </c>
      <c r="L9" s="21">
        <v>30</v>
      </c>
      <c r="M9" s="28">
        <f t="shared" si="2"/>
        <v>54</v>
      </c>
      <c r="N9" s="31">
        <f t="shared" si="3"/>
        <v>2</v>
      </c>
      <c r="O9" s="130">
        <f t="shared" si="4"/>
        <v>4</v>
      </c>
      <c r="P9" s="34">
        <f t="shared" si="5"/>
        <v>80.2</v>
      </c>
      <c r="Q9" s="21">
        <f t="shared" si="5"/>
        <v>63</v>
      </c>
      <c r="R9" s="28">
        <f t="shared" si="6"/>
        <v>366</v>
      </c>
      <c r="S9" s="131">
        <v>3</v>
      </c>
      <c r="T9" s="132">
        <v>5</v>
      </c>
    </row>
    <row r="10" spans="1:20" ht="15" customHeight="1">
      <c r="A10">
        <v>7</v>
      </c>
      <c r="B10" s="14" t="s">
        <v>34</v>
      </c>
      <c r="C10" s="1" t="s">
        <v>30</v>
      </c>
      <c r="D10" s="69" t="s">
        <v>105</v>
      </c>
      <c r="E10" s="37" t="s">
        <v>74</v>
      </c>
      <c r="F10" s="72" t="s">
        <v>142</v>
      </c>
      <c r="G10" s="125">
        <v>38.2</v>
      </c>
      <c r="H10" s="21">
        <v>32</v>
      </c>
      <c r="I10" s="28">
        <f t="shared" si="0"/>
        <v>36</v>
      </c>
      <c r="J10" s="31">
        <f t="shared" si="1"/>
        <v>4</v>
      </c>
      <c r="K10" s="24">
        <v>23.6</v>
      </c>
      <c r="L10" s="21">
        <v>20</v>
      </c>
      <c r="M10" s="28">
        <f t="shared" si="2"/>
        <v>36</v>
      </c>
      <c r="N10" s="31">
        <f t="shared" si="3"/>
        <v>4</v>
      </c>
      <c r="O10" s="130">
        <f t="shared" si="4"/>
        <v>8</v>
      </c>
      <c r="P10" s="34">
        <f t="shared" si="5"/>
        <v>61.800000000000004</v>
      </c>
      <c r="Q10" s="21">
        <f t="shared" si="5"/>
        <v>52</v>
      </c>
      <c r="R10" s="28">
        <f t="shared" si="6"/>
        <v>292</v>
      </c>
      <c r="S10" s="131">
        <v>4</v>
      </c>
      <c r="T10" s="132">
        <v>0</v>
      </c>
    </row>
    <row r="11" spans="2:20" ht="15" customHeight="1" thickBot="1">
      <c r="B11" s="15"/>
      <c r="C11" s="16"/>
      <c r="D11" s="59"/>
      <c r="E11" s="38" t="s">
        <v>145</v>
      </c>
      <c r="F11" s="17"/>
      <c r="G11" s="126">
        <v>0</v>
      </c>
      <c r="H11" s="26">
        <v>0</v>
      </c>
      <c r="I11" s="29">
        <f t="shared" si="0"/>
        <v>0</v>
      </c>
      <c r="J11" s="32">
        <v>9</v>
      </c>
      <c r="K11" s="25">
        <v>0</v>
      </c>
      <c r="L11" s="26">
        <v>0</v>
      </c>
      <c r="M11" s="29">
        <f t="shared" si="2"/>
        <v>0</v>
      </c>
      <c r="N11" s="32">
        <v>9</v>
      </c>
      <c r="O11" s="133">
        <f t="shared" si="4"/>
        <v>18</v>
      </c>
      <c r="P11" s="35">
        <f t="shared" si="5"/>
        <v>0</v>
      </c>
      <c r="Q11" s="26">
        <f t="shared" si="5"/>
        <v>0</v>
      </c>
      <c r="R11" s="29">
        <f t="shared" si="6"/>
        <v>0</v>
      </c>
      <c r="S11" s="134">
        <v>9</v>
      </c>
      <c r="T11" s="135">
        <v>0</v>
      </c>
    </row>
    <row r="12" spans="2:20" ht="12.75">
      <c r="B12" s="57"/>
      <c r="C12" s="57"/>
      <c r="D12" s="57"/>
      <c r="E12" s="57"/>
      <c r="F12" s="57"/>
      <c r="G12" s="57"/>
      <c r="H12" s="57"/>
      <c r="I12" s="57"/>
      <c r="J12" s="57">
        <f>SUM(J4:J11)</f>
        <v>37</v>
      </c>
      <c r="K12" s="57"/>
      <c r="L12" s="57"/>
      <c r="M12" s="57"/>
      <c r="N12" s="57">
        <f>SUM(N4:N11)</f>
        <v>37</v>
      </c>
      <c r="O12" s="57">
        <f>SUM(O4:O11)</f>
        <v>74</v>
      </c>
      <c r="P12" s="57"/>
      <c r="Q12" s="57"/>
      <c r="R12" s="57"/>
      <c r="S12" s="57"/>
      <c r="T12" s="57">
        <f>SUM(T4:T11)</f>
        <v>30</v>
      </c>
    </row>
  </sheetData>
  <sheetProtection/>
  <mergeCells count="2">
    <mergeCell ref="B2:T2"/>
    <mergeCell ref="B3:C3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B1">
      <selection activeCell="Q14" sqref="Q14"/>
    </sheetView>
  </sheetViews>
  <sheetFormatPr defaultColWidth="9.140625" defaultRowHeight="12.75"/>
  <cols>
    <col min="1" max="1" width="3.28125" style="0" hidden="1" customWidth="1"/>
    <col min="2" max="2" width="4.28125" style="0" bestFit="1" customWidth="1"/>
    <col min="3" max="3" width="13.00390625" style="0" bestFit="1" customWidth="1"/>
    <col min="4" max="4" width="7.00390625" style="0" customWidth="1"/>
    <col min="5" max="5" width="6.28125" style="0" customWidth="1"/>
    <col min="6" max="6" width="6.57421875" style="0" customWidth="1"/>
    <col min="7" max="7" width="6.7109375" style="0" customWidth="1"/>
    <col min="8" max="8" width="5.421875" style="0" customWidth="1"/>
    <col min="9" max="9" width="6.140625" style="0" customWidth="1"/>
    <col min="10" max="10" width="6.7109375" style="0" customWidth="1"/>
    <col min="11" max="11" width="5.8515625" style="0" customWidth="1"/>
    <col min="12" max="12" width="6.140625" style="0" customWidth="1"/>
    <col min="13" max="13" width="7.7109375" style="0" customWidth="1"/>
    <col min="14" max="14" width="6.28125" style="0" customWidth="1"/>
    <col min="15" max="15" width="6.7109375" style="0" customWidth="1"/>
    <col min="16" max="16" width="13.421875" style="0" customWidth="1"/>
    <col min="17" max="17" width="11.7109375" style="0" customWidth="1"/>
    <col min="18" max="18" width="9.421875" style="0" customWidth="1"/>
    <col min="19" max="19" width="10.574218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3"/>
    </row>
    <row r="2" spans="1:19" ht="54" customHeight="1" thickBot="1">
      <c r="A2" s="3"/>
      <c r="B2" s="193" t="s">
        <v>119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</row>
    <row r="3" spans="1:26" ht="16.5" customHeight="1" thickBot="1">
      <c r="A3" s="3"/>
      <c r="B3" s="180" t="s">
        <v>44</v>
      </c>
      <c r="C3" s="189" t="s">
        <v>2</v>
      </c>
      <c r="D3" s="200" t="s">
        <v>45</v>
      </c>
      <c r="E3" s="201"/>
      <c r="F3" s="201"/>
      <c r="G3" s="202" t="s">
        <v>46</v>
      </c>
      <c r="H3" s="201"/>
      <c r="I3" s="203"/>
      <c r="J3" s="200" t="s">
        <v>47</v>
      </c>
      <c r="K3" s="201"/>
      <c r="L3" s="201"/>
      <c r="M3" s="202" t="s">
        <v>48</v>
      </c>
      <c r="N3" s="201"/>
      <c r="O3" s="201"/>
      <c r="P3" s="182" t="s">
        <v>155</v>
      </c>
      <c r="Q3" s="198" t="s">
        <v>12</v>
      </c>
      <c r="R3" s="187" t="s">
        <v>50</v>
      </c>
      <c r="S3" s="189" t="s">
        <v>51</v>
      </c>
      <c r="T3" s="2" t="s">
        <v>52</v>
      </c>
      <c r="U3" s="3"/>
      <c r="V3" s="2" t="s">
        <v>53</v>
      </c>
      <c r="W3" s="2" t="s">
        <v>54</v>
      </c>
      <c r="X3" s="3"/>
      <c r="Y3" s="3"/>
      <c r="Z3" s="3"/>
    </row>
    <row r="4" spans="1:26" ht="23.25" thickBot="1">
      <c r="A4" s="3"/>
      <c r="B4" s="181"/>
      <c r="C4" s="190"/>
      <c r="D4" s="157" t="s">
        <v>51</v>
      </c>
      <c r="E4" s="158" t="s">
        <v>66</v>
      </c>
      <c r="F4" s="158" t="s">
        <v>67</v>
      </c>
      <c r="G4" s="159" t="s">
        <v>51</v>
      </c>
      <c r="H4" s="158" t="s">
        <v>66</v>
      </c>
      <c r="I4" s="160" t="s">
        <v>67</v>
      </c>
      <c r="J4" s="157" t="s">
        <v>51</v>
      </c>
      <c r="K4" s="158" t="s">
        <v>66</v>
      </c>
      <c r="L4" s="158" t="s">
        <v>67</v>
      </c>
      <c r="M4" s="159" t="s">
        <v>51</v>
      </c>
      <c r="N4" s="158" t="s">
        <v>66</v>
      </c>
      <c r="O4" s="158" t="s">
        <v>67</v>
      </c>
      <c r="P4" s="183"/>
      <c r="Q4" s="199"/>
      <c r="R4" s="188"/>
      <c r="S4" s="190"/>
      <c r="T4" s="2"/>
      <c r="U4" s="3"/>
      <c r="V4" s="2"/>
      <c r="W4" s="2"/>
      <c r="X4" s="3"/>
      <c r="Y4" s="3"/>
      <c r="Z4" s="3"/>
    </row>
    <row r="5" spans="1:26" ht="15" customHeight="1" thickBot="1">
      <c r="A5" s="3"/>
      <c r="B5" s="39" t="s">
        <v>55</v>
      </c>
      <c r="C5" s="154" t="str">
        <f>LOOKUP(Sobota_I_kolo_sekt_A!E4,Sobota_I_kolo_sekt_A!E4)</f>
        <v>Púchov B</v>
      </c>
      <c r="D5" s="44">
        <f>LOOKUP(Sobota_I_kolo_sekt_A!S4,Sobota_I_kolo_sekt_A!S4)</f>
        <v>5</v>
      </c>
      <c r="E5" s="42">
        <f>LOOKUP(Sobota_I_kolo_sekt_A!Q4,Sobota_I_kolo_sekt_A!Q4)</f>
        <v>22</v>
      </c>
      <c r="F5" s="145">
        <f>LOOKUP(Sobota_I_kolo_sekt_A!P4,Sobota_I_kolo_sekt_A!P4)</f>
        <v>39.3</v>
      </c>
      <c r="G5" s="41">
        <f>LOOKUP(Sobota_I_kolo_sekt_B!S4,Sobota_I_kolo_sekt_B!S4)</f>
        <v>2</v>
      </c>
      <c r="H5" s="42">
        <f>LOOKUP(Sobota_I_kolo_sekt_B!Q4,Sobota_I_kolo_sekt_B!Q4)</f>
        <v>35</v>
      </c>
      <c r="I5" s="145">
        <f>LOOKUP(Sobota_I_kolo_sekt_B!P4,Sobota_I_kolo_sekt_B!P4)</f>
        <v>40.3</v>
      </c>
      <c r="J5" s="41">
        <f>LOOKUP(Sobota_I_kolo_sekt_C!S4,Sobota_I_kolo_sekt_C!S4)</f>
        <v>4</v>
      </c>
      <c r="K5" s="42">
        <f>LOOKUP(Sobota_I_kolo_sekt_C!Q4,Sobota_I_kolo_sekt_C!Q4)</f>
        <v>55</v>
      </c>
      <c r="L5" s="145">
        <f>LOOKUP(Sobota_I_kolo_sekt_C!P4,Sobota_I_kolo_sekt_C!P4)</f>
        <v>55.2</v>
      </c>
      <c r="M5" s="41">
        <f>LOOKUP(Sobota_I_kolo_sekt_D!S4,Sobota_I_kolo_sekt_D!S4)</f>
        <v>6</v>
      </c>
      <c r="N5" s="42">
        <f>LOOKUP(Sobota_I_kolo_sekt_D!Q4,Sobota_I_kolo_sekt_D!Q4)</f>
        <v>24</v>
      </c>
      <c r="O5" s="145">
        <f>LOOKUP(Sobota_I_kolo_sekt_D!P4,Sobota_I_kolo_sekt_D!P4)</f>
        <v>33.3</v>
      </c>
      <c r="P5" s="148">
        <f>D5+G5+J5+M5</f>
        <v>17</v>
      </c>
      <c r="Q5" s="151">
        <f>SUM(E5,H5,K5,N5)</f>
        <v>136</v>
      </c>
      <c r="R5" s="145">
        <f>SUM(F5,I5,L5,O5)</f>
        <v>168.10000000000002</v>
      </c>
      <c r="S5" s="46">
        <v>5</v>
      </c>
      <c r="T5">
        <v>44</v>
      </c>
      <c r="U5" s="3"/>
      <c r="V5" s="3">
        <v>18</v>
      </c>
      <c r="W5" s="3">
        <v>27</v>
      </c>
      <c r="X5" s="3"/>
      <c r="Y5" s="3"/>
      <c r="Z5" s="3"/>
    </row>
    <row r="6" spans="1:26" ht="15" customHeight="1">
      <c r="A6" s="3"/>
      <c r="B6" s="40" t="s">
        <v>56</v>
      </c>
      <c r="C6" s="56" t="str">
        <f>LOOKUP(Sobota_I_kolo_sekt_A!E5,Sobota_I_kolo_sekt_A!E5)</f>
        <v>Púchov C</v>
      </c>
      <c r="D6" s="50">
        <f>LOOKUP(Sobota_I_kolo_sekt_A!S5,Sobota_I_kolo_sekt_A!S5)</f>
        <v>4</v>
      </c>
      <c r="E6" s="48">
        <f>LOOKUP(Sobota_I_kolo_sekt_A!Q5,Sobota_I_kolo_sekt_A!Q5)</f>
        <v>38</v>
      </c>
      <c r="F6" s="146">
        <f>LOOKUP(Sobota_I_kolo_sekt_A!P5,Sobota_I_kolo_sekt_A!P5)</f>
        <v>48.1</v>
      </c>
      <c r="G6" s="47">
        <f>LOOKUP(Sobota_I_kolo_sekt_B!S5,Sobota_I_kolo_sekt_B!S5)</f>
        <v>6</v>
      </c>
      <c r="H6" s="48">
        <f>LOOKUP(Sobota_I_kolo_sekt_B!Q5,Sobota_I_kolo_sekt_B!Q5)</f>
        <v>11</v>
      </c>
      <c r="I6" s="146">
        <f>LOOKUP(Sobota_I_kolo_sekt_B!P5,Sobota_I_kolo_sekt_B!P5)</f>
        <v>24.5</v>
      </c>
      <c r="J6" s="47">
        <f>LOOKUP(Sobota_I_kolo_sekt_C!S5,Sobota_I_kolo_sekt_C!S5)</f>
        <v>7</v>
      </c>
      <c r="K6" s="48">
        <f>LOOKUP(Sobota_I_kolo_sekt_C!Q5,Sobota_I_kolo_sekt_C!Q5)</f>
        <v>22</v>
      </c>
      <c r="L6" s="146">
        <f>LOOKUP(Sobota_I_kolo_sekt_C!P5,Sobota_I_kolo_sekt_C!P5)</f>
        <v>24.5</v>
      </c>
      <c r="M6" s="47">
        <f>LOOKUP(Sobota_I_kolo_sekt_D!S5,Sobota_I_kolo_sekt_D!S5)</f>
        <v>7</v>
      </c>
      <c r="N6" s="48">
        <f>LOOKUP(Sobota_I_kolo_sekt_D!Q5,Sobota_I_kolo_sekt_D!Q5)</f>
        <v>24</v>
      </c>
      <c r="O6" s="146">
        <f>LOOKUP(Sobota_I_kolo_sekt_D!P5,Sobota_I_kolo_sekt_D!P5)</f>
        <v>27.6</v>
      </c>
      <c r="P6" s="149">
        <f aca="true" t="shared" si="0" ref="P6:P12">D6+G6+J6+M6</f>
        <v>24</v>
      </c>
      <c r="Q6" s="152">
        <f aca="true" t="shared" si="1" ref="Q6:Q12">SUM(E6,H6,K6,N6)</f>
        <v>95</v>
      </c>
      <c r="R6" s="146">
        <f aca="true" t="shared" si="2" ref="R6:R12">SUM(F6,I6,L6,O6)</f>
        <v>124.69999999999999</v>
      </c>
      <c r="S6" s="52">
        <v>7</v>
      </c>
      <c r="T6" s="4">
        <v>30</v>
      </c>
      <c r="U6" s="3"/>
      <c r="V6" s="3">
        <v>23</v>
      </c>
      <c r="W6" s="3">
        <v>11</v>
      </c>
      <c r="X6" s="3"/>
      <c r="Y6" s="3"/>
      <c r="Z6" s="3"/>
    </row>
    <row r="7" spans="1:26" ht="15" customHeight="1">
      <c r="A7" s="3"/>
      <c r="B7" s="40" t="s">
        <v>57</v>
      </c>
      <c r="C7" s="56" t="str">
        <f>LOOKUP(Sobota_I_kolo_sekt_A!E6,Sobota_I_kolo_sekt_A!E6)</f>
        <v>Humenné</v>
      </c>
      <c r="D7" s="50">
        <f>LOOKUP(Sobota_I_kolo_sekt_A!S6,Sobota_I_kolo_sekt_A!S6)</f>
        <v>2</v>
      </c>
      <c r="E7" s="48">
        <f>LOOKUP(Sobota_I_kolo_sekt_A!Q6,Sobota_I_kolo_sekt_A!Q6)</f>
        <v>48</v>
      </c>
      <c r="F7" s="146">
        <f>LOOKUP(Sobota_I_kolo_sekt_A!P6,Sobota_I_kolo_sekt_A!P6)</f>
        <v>52.2</v>
      </c>
      <c r="G7" s="47">
        <f>LOOKUP(Sobota_I_kolo_sekt_B!S6,Sobota_I_kolo_sekt_B!S6)</f>
        <v>7</v>
      </c>
      <c r="H7" s="48">
        <f>LOOKUP(Sobota_I_kolo_sekt_B!Q6,Sobota_I_kolo_sekt_B!Q6)</f>
        <v>16</v>
      </c>
      <c r="I7" s="146">
        <f>LOOKUP(Sobota_I_kolo_sekt_B!P6,Sobota_I_kolo_sekt_B!P6)</f>
        <v>19.5</v>
      </c>
      <c r="J7" s="47">
        <f>LOOKUP(Sobota_I_kolo_sekt_C!S6,Sobota_I_kolo_sekt_C!S6)</f>
        <v>1</v>
      </c>
      <c r="K7" s="48">
        <f>LOOKUP(Sobota_I_kolo_sekt_C!Q6,Sobota_I_kolo_sekt_C!Q6)</f>
        <v>75</v>
      </c>
      <c r="L7" s="146">
        <f>LOOKUP(Sobota_I_kolo_sekt_C!P6,Sobota_I_kolo_sekt_C!P6)</f>
        <v>58.2</v>
      </c>
      <c r="M7" s="47">
        <f>LOOKUP(Sobota_I_kolo_sekt_D!S6,Sobota_I_kolo_sekt_D!S6)</f>
        <v>5</v>
      </c>
      <c r="N7" s="48">
        <f>LOOKUP(Sobota_I_kolo_sekt_D!Q6,Sobota_I_kolo_sekt_D!Q6)</f>
        <v>33</v>
      </c>
      <c r="O7" s="146">
        <f>LOOKUP(Sobota_I_kolo_sekt_D!P6,Sobota_I_kolo_sekt_D!P6)</f>
        <v>38.2</v>
      </c>
      <c r="P7" s="149">
        <f t="shared" si="0"/>
        <v>15</v>
      </c>
      <c r="Q7" s="152">
        <f t="shared" si="1"/>
        <v>172</v>
      </c>
      <c r="R7" s="146">
        <f t="shared" si="2"/>
        <v>168.10000000000002</v>
      </c>
      <c r="S7" s="52">
        <v>4</v>
      </c>
      <c r="T7" s="3">
        <v>23</v>
      </c>
      <c r="U7" s="3"/>
      <c r="V7" s="3">
        <v>23</v>
      </c>
      <c r="W7" s="3">
        <v>5</v>
      </c>
      <c r="X7" s="3"/>
      <c r="Y7" s="3"/>
      <c r="Z7" s="3"/>
    </row>
    <row r="8" spans="1:26" ht="15" customHeight="1">
      <c r="A8" s="3"/>
      <c r="B8" s="40" t="s">
        <v>58</v>
      </c>
      <c r="C8" s="56" t="str">
        <f>LOOKUP(Sobota_I_kolo_sekt_A!E7,Sobota_I_kolo_sekt_A!E7)</f>
        <v>B.Bystrica</v>
      </c>
      <c r="D8" s="50">
        <f>LOOKUP(Sobota_I_kolo_sekt_A!S7,Sobota_I_kolo_sekt_A!S7)</f>
        <v>1</v>
      </c>
      <c r="E8" s="48">
        <f>LOOKUP(Sobota_I_kolo_sekt_A!Q7,Sobota_I_kolo_sekt_A!Q7)</f>
        <v>60</v>
      </c>
      <c r="F8" s="146">
        <f>LOOKUP(Sobota_I_kolo_sekt_A!P7,Sobota_I_kolo_sekt_A!P7)</f>
        <v>48.6</v>
      </c>
      <c r="G8" s="47">
        <f>LOOKUP(Sobota_I_kolo_sekt_B!S7,Sobota_I_kolo_sekt_B!S7)</f>
        <v>3</v>
      </c>
      <c r="H8" s="48">
        <f>LOOKUP(Sobota_I_kolo_sekt_B!Q7,Sobota_I_kolo_sekt_B!Q7)</f>
        <v>26</v>
      </c>
      <c r="I8" s="146">
        <f>LOOKUP(Sobota_I_kolo_sekt_B!P7,Sobota_I_kolo_sekt_B!P7)</f>
        <v>34.5</v>
      </c>
      <c r="J8" s="47">
        <f>LOOKUP(Sobota_I_kolo_sekt_C!S7,Sobota_I_kolo_sekt_C!S7)</f>
        <v>6</v>
      </c>
      <c r="K8" s="48">
        <f>LOOKUP(Sobota_I_kolo_sekt_C!Q7,Sobota_I_kolo_sekt_C!Q7)</f>
        <v>36</v>
      </c>
      <c r="L8" s="146">
        <f>LOOKUP(Sobota_I_kolo_sekt_C!P7,Sobota_I_kolo_sekt_C!P7)</f>
        <v>31.8</v>
      </c>
      <c r="M8" s="47">
        <f>LOOKUP(Sobota_I_kolo_sekt_D!S7,Sobota_I_kolo_sekt_D!S7)</f>
        <v>1</v>
      </c>
      <c r="N8" s="48">
        <f>LOOKUP(Sobota_I_kolo_sekt_D!Q7,Sobota_I_kolo_sekt_D!Q7)</f>
        <v>98</v>
      </c>
      <c r="O8" s="146">
        <f>LOOKUP(Sobota_I_kolo_sekt_D!P7,Sobota_I_kolo_sekt_D!P7)</f>
        <v>100.1</v>
      </c>
      <c r="P8" s="149">
        <f t="shared" si="0"/>
        <v>11</v>
      </c>
      <c r="Q8" s="152">
        <f t="shared" si="1"/>
        <v>220</v>
      </c>
      <c r="R8" s="146">
        <f t="shared" si="2"/>
        <v>215</v>
      </c>
      <c r="S8" s="52">
        <v>2</v>
      </c>
      <c r="T8" s="3">
        <v>26</v>
      </c>
      <c r="U8" s="3"/>
      <c r="V8" s="3">
        <v>23</v>
      </c>
      <c r="W8" s="3">
        <v>27</v>
      </c>
      <c r="X8" s="3"/>
      <c r="Y8" s="3"/>
      <c r="Z8" s="3"/>
    </row>
    <row r="9" spans="1:26" ht="15" customHeight="1">
      <c r="A9" s="3"/>
      <c r="B9" s="40" t="s">
        <v>59</v>
      </c>
      <c r="C9" s="56" t="str">
        <f>LOOKUP(Sobota_I_kolo_sekt_A!E8,Sobota_I_kolo_sekt_A!E8)</f>
        <v>Hlohovec</v>
      </c>
      <c r="D9" s="50">
        <f>LOOKUP(Sobota_I_kolo_sekt_A!S8,Sobota_I_kolo_sekt_A!S8)</f>
        <v>6</v>
      </c>
      <c r="E9" s="48">
        <f>LOOKUP(Sobota_I_kolo_sekt_A!Q8,Sobota_I_kolo_sekt_A!Q8)</f>
        <v>40</v>
      </c>
      <c r="F9" s="146">
        <f>LOOKUP(Sobota_I_kolo_sekt_A!P8,Sobota_I_kolo_sekt_A!P8)</f>
        <v>39.5</v>
      </c>
      <c r="G9" s="47">
        <f>LOOKUP(Sobota_I_kolo_sekt_B!S8,Sobota_I_kolo_sekt_B!S8)</f>
        <v>1</v>
      </c>
      <c r="H9" s="48">
        <f>LOOKUP(Sobota_I_kolo_sekt_B!Q8,Sobota_I_kolo_sekt_B!Q8)</f>
        <v>46</v>
      </c>
      <c r="I9" s="146">
        <f>LOOKUP(Sobota_I_kolo_sekt_B!P8,Sobota_I_kolo_sekt_B!P8)</f>
        <v>52.8</v>
      </c>
      <c r="J9" s="47">
        <f>LOOKUP(Sobota_I_kolo_sekt_C!S8,Sobota_I_kolo_sekt_C!S8)</f>
        <v>2</v>
      </c>
      <c r="K9" s="48">
        <f>LOOKUP(Sobota_I_kolo_sekt_C!Q8,Sobota_I_kolo_sekt_C!Q8)</f>
        <v>40</v>
      </c>
      <c r="L9" s="146">
        <f>LOOKUP(Sobota_I_kolo_sekt_C!P8,Sobota_I_kolo_sekt_C!P8)</f>
        <v>54.2</v>
      </c>
      <c r="M9" s="47">
        <f>LOOKUP(Sobota_I_kolo_sekt_D!S8,Sobota_I_kolo_sekt_D!S8)</f>
        <v>2</v>
      </c>
      <c r="N9" s="48">
        <f>LOOKUP(Sobota_I_kolo_sekt_D!Q8,Sobota_I_kolo_sekt_D!Q8)</f>
        <v>61</v>
      </c>
      <c r="O9" s="146">
        <f>LOOKUP(Sobota_I_kolo_sekt_D!P8,Sobota_I_kolo_sekt_D!P8)</f>
        <v>81.5</v>
      </c>
      <c r="P9" s="149">
        <f t="shared" si="0"/>
        <v>11</v>
      </c>
      <c r="Q9" s="152">
        <f t="shared" si="1"/>
        <v>187</v>
      </c>
      <c r="R9" s="146">
        <f t="shared" si="2"/>
        <v>228</v>
      </c>
      <c r="S9" s="52">
        <v>1</v>
      </c>
      <c r="T9" s="3">
        <v>24</v>
      </c>
      <c r="U9" s="3"/>
      <c r="V9" s="3">
        <v>12</v>
      </c>
      <c r="W9" s="3">
        <v>14</v>
      </c>
      <c r="X9" s="3"/>
      <c r="Y9" s="3"/>
      <c r="Z9" s="3"/>
    </row>
    <row r="10" spans="1:26" ht="15" customHeight="1">
      <c r="A10" s="3"/>
      <c r="B10" s="40" t="s">
        <v>60</v>
      </c>
      <c r="C10" s="56" t="str">
        <f>LOOKUP(Sobota_I_kolo_sekt_A!E9,Sobota_I_kolo_sekt_A!E9)</f>
        <v>Partizánske</v>
      </c>
      <c r="D10" s="50">
        <f>LOOKUP(Sobota_I_kolo_sekt_A!S9,Sobota_I_kolo_sekt_A!S9)</f>
        <v>3</v>
      </c>
      <c r="E10" s="48">
        <f>LOOKUP(Sobota_I_kolo_sekt_A!Q9,Sobota_I_kolo_sekt_A!Q9)</f>
        <v>39</v>
      </c>
      <c r="F10" s="146">
        <f>LOOKUP(Sobota_I_kolo_sekt_A!P9,Sobota_I_kolo_sekt_A!P9)</f>
        <v>43.3</v>
      </c>
      <c r="G10" s="47">
        <f>LOOKUP(Sobota_I_kolo_sekt_B!S9,Sobota_I_kolo_sekt_B!S9)</f>
        <v>4</v>
      </c>
      <c r="H10" s="48">
        <f>LOOKUP(Sobota_I_kolo_sekt_B!Q9,Sobota_I_kolo_sekt_B!Q9)</f>
        <v>27</v>
      </c>
      <c r="I10" s="146">
        <f>LOOKUP(Sobota_I_kolo_sekt_B!P9,Sobota_I_kolo_sekt_B!P9)</f>
        <v>34.7</v>
      </c>
      <c r="J10" s="47">
        <f>LOOKUP(Sobota_I_kolo_sekt_C!S9,Sobota_I_kolo_sekt_C!S9)</f>
        <v>3</v>
      </c>
      <c r="K10" s="48">
        <f>LOOKUP(Sobota_I_kolo_sekt_C!Q9,Sobota_I_kolo_sekt_C!Q9)</f>
        <v>58</v>
      </c>
      <c r="L10" s="146">
        <f>LOOKUP(Sobota_I_kolo_sekt_C!P9,Sobota_I_kolo_sekt_C!P9)</f>
        <v>53.6</v>
      </c>
      <c r="M10" s="47">
        <f>LOOKUP(Sobota_I_kolo_sekt_D!S9,Sobota_I_kolo_sekt_D!S9)</f>
        <v>3</v>
      </c>
      <c r="N10" s="48">
        <f>LOOKUP(Sobota_I_kolo_sekt_D!Q9,Sobota_I_kolo_sekt_D!Q9)</f>
        <v>63</v>
      </c>
      <c r="O10" s="146">
        <f>LOOKUP(Sobota_I_kolo_sekt_D!P9,Sobota_I_kolo_sekt_D!P9)</f>
        <v>80.2</v>
      </c>
      <c r="P10" s="149">
        <f t="shared" si="0"/>
        <v>13</v>
      </c>
      <c r="Q10" s="152">
        <f t="shared" si="1"/>
        <v>187</v>
      </c>
      <c r="R10" s="146">
        <f t="shared" si="2"/>
        <v>211.8</v>
      </c>
      <c r="S10" s="52">
        <v>3</v>
      </c>
      <c r="T10" s="3">
        <v>27</v>
      </c>
      <c r="U10" s="3"/>
      <c r="V10" s="3">
        <v>47</v>
      </c>
      <c r="W10" s="3">
        <v>5</v>
      </c>
      <c r="X10" s="3"/>
      <c r="Y10" s="3"/>
      <c r="Z10" s="3"/>
    </row>
    <row r="11" spans="1:26" ht="15" customHeight="1">
      <c r="A11" s="3"/>
      <c r="B11" s="40" t="s">
        <v>61</v>
      </c>
      <c r="C11" s="56" t="str">
        <f>LOOKUP(Sobota_I_kolo_sekt_A!E10,Sobota_I_kolo_sekt_A!E10)</f>
        <v>Prešov</v>
      </c>
      <c r="D11" s="50">
        <f>LOOKUP(Sobota_I_kolo_sekt_A!S10,Sobota_I_kolo_sekt_A!S10)</f>
        <v>7</v>
      </c>
      <c r="E11" s="48">
        <f>LOOKUP(Sobota_I_kolo_sekt_A!Q10,Sobota_I_kolo_sekt_A!Q10)</f>
        <v>20</v>
      </c>
      <c r="F11" s="146">
        <f>LOOKUP(Sobota_I_kolo_sekt_A!P10,Sobota_I_kolo_sekt_A!P10)</f>
        <v>20.6</v>
      </c>
      <c r="G11" s="47">
        <f>LOOKUP(Sobota_I_kolo_sekt_B!S10,Sobota_I_kolo_sekt_B!S10)</f>
        <v>5</v>
      </c>
      <c r="H11" s="48">
        <f>LOOKUP(Sobota_I_kolo_sekt_B!Q10,Sobota_I_kolo_sekt_B!Q10)</f>
        <v>7</v>
      </c>
      <c r="I11" s="146">
        <f>LOOKUP(Sobota_I_kolo_sekt_B!P10,Sobota_I_kolo_sekt_B!P10)</f>
        <v>28.5</v>
      </c>
      <c r="J11" s="47">
        <f>LOOKUP(Sobota_I_kolo_sekt_C!S10,Sobota_I_kolo_sekt_C!S10)</f>
        <v>5</v>
      </c>
      <c r="K11" s="48">
        <f>LOOKUP(Sobota_I_kolo_sekt_C!Q10,Sobota_I_kolo_sekt_C!Q10)</f>
        <v>24</v>
      </c>
      <c r="L11" s="146">
        <f>LOOKUP(Sobota_I_kolo_sekt_C!P10,Sobota_I_kolo_sekt_C!P10)</f>
        <v>35.7</v>
      </c>
      <c r="M11" s="47">
        <f>LOOKUP(Sobota_I_kolo_sekt_D!S10,Sobota_I_kolo_sekt_D!S10)</f>
        <v>4</v>
      </c>
      <c r="N11" s="48">
        <f>LOOKUP(Sobota_I_kolo_sekt_D!Q10,Sobota_I_kolo_sekt_D!Q10)</f>
        <v>52</v>
      </c>
      <c r="O11" s="146">
        <f>LOOKUP(Sobota_I_kolo_sekt_D!P10,Sobota_I_kolo_sekt_D!P10)</f>
        <v>61.800000000000004</v>
      </c>
      <c r="P11" s="149">
        <f t="shared" si="0"/>
        <v>21</v>
      </c>
      <c r="Q11" s="152">
        <f t="shared" si="1"/>
        <v>103</v>
      </c>
      <c r="R11" s="146">
        <f t="shared" si="2"/>
        <v>146.60000000000002</v>
      </c>
      <c r="S11" s="52">
        <v>6</v>
      </c>
      <c r="T11" s="3">
        <v>7</v>
      </c>
      <c r="U11" s="3"/>
      <c r="V11" s="3">
        <v>18</v>
      </c>
      <c r="W11" s="3">
        <v>6</v>
      </c>
      <c r="X11" s="3"/>
      <c r="Y11" s="3"/>
      <c r="Z11" s="3"/>
    </row>
    <row r="12" spans="1:26" ht="15" customHeight="1" thickBot="1">
      <c r="A12" s="3"/>
      <c r="B12" s="155" t="s">
        <v>62</v>
      </c>
      <c r="C12" s="156" t="str">
        <f>LOOKUP(Sobota_I_kolo_sekt_A!E11,Sobota_I_kolo_sekt_A!E11)</f>
        <v>Vrbové</v>
      </c>
      <c r="D12" s="74">
        <f>LOOKUP(Sobota_I_kolo_sekt_A!S11,Sobota_I_kolo_sekt_A!S11)</f>
        <v>9</v>
      </c>
      <c r="E12" s="75">
        <f>LOOKUP(Sobota_I_kolo_sekt_A!Q11,Sobota_I_kolo_sekt_A!Q11)</f>
        <v>0</v>
      </c>
      <c r="F12" s="147">
        <f>LOOKUP(Sobota_I_kolo_sekt_A!P11,Sobota_I_kolo_sekt_A!P11)</f>
        <v>0</v>
      </c>
      <c r="G12" s="77">
        <f>LOOKUP(Sobota_I_kolo_sekt_B!S11,Sobota_I_kolo_sekt_B!S11)</f>
        <v>9</v>
      </c>
      <c r="H12" s="75">
        <f>LOOKUP(Sobota_I_kolo_sekt_B!Q11,Sobota_I_kolo_sekt_B!Q11)</f>
        <v>0</v>
      </c>
      <c r="I12" s="147">
        <f>LOOKUP(Sobota_I_kolo_sekt_B!P11,Sobota_I_kolo_sekt_B!P11)</f>
        <v>0</v>
      </c>
      <c r="J12" s="77">
        <f>LOOKUP(Sobota_I_kolo_sekt_C!S11,Sobota_I_kolo_sekt_C!S11)</f>
        <v>9</v>
      </c>
      <c r="K12" s="75">
        <f>LOOKUP(Sobota_I_kolo_sekt_C!Q11,Sobota_I_kolo_sekt_C!Q11)</f>
        <v>0</v>
      </c>
      <c r="L12" s="147">
        <f>LOOKUP(Sobota_I_kolo_sekt_C!P11,Sobota_I_kolo_sekt_C!P11)</f>
        <v>0</v>
      </c>
      <c r="M12" s="77">
        <f>LOOKUP(Sobota_I_kolo_sekt_D!S11,Sobota_I_kolo_sekt_D!S11)</f>
        <v>9</v>
      </c>
      <c r="N12" s="75">
        <v>0</v>
      </c>
      <c r="O12" s="147">
        <v>0</v>
      </c>
      <c r="P12" s="150">
        <f t="shared" si="0"/>
        <v>36</v>
      </c>
      <c r="Q12" s="153">
        <f t="shared" si="1"/>
        <v>0</v>
      </c>
      <c r="R12" s="147">
        <f t="shared" si="2"/>
        <v>0</v>
      </c>
      <c r="S12" s="111">
        <v>8</v>
      </c>
      <c r="T12" s="3">
        <v>7</v>
      </c>
      <c r="U12" s="3"/>
      <c r="V12" s="3">
        <v>18</v>
      </c>
      <c r="W12" s="3">
        <v>6</v>
      </c>
      <c r="X12" s="3"/>
      <c r="Y12" s="3"/>
      <c r="Z12" s="3"/>
    </row>
    <row r="13" spans="1:26" ht="12.75">
      <c r="A13" s="3"/>
      <c r="B13" s="53"/>
      <c r="C13" s="54"/>
      <c r="D13" s="55">
        <f aca="true" t="shared" si="3" ref="D13:P13">SUM(D5:D11)</f>
        <v>28</v>
      </c>
      <c r="E13" s="55">
        <f t="shared" si="3"/>
        <v>267</v>
      </c>
      <c r="F13" s="55">
        <f t="shared" si="3"/>
        <v>291.6</v>
      </c>
      <c r="G13" s="55">
        <f t="shared" si="3"/>
        <v>28</v>
      </c>
      <c r="H13" s="55">
        <f t="shared" si="3"/>
        <v>168</v>
      </c>
      <c r="I13" s="55">
        <f t="shared" si="3"/>
        <v>234.8</v>
      </c>
      <c r="J13" s="55">
        <f t="shared" si="3"/>
        <v>28</v>
      </c>
      <c r="K13" s="55">
        <f t="shared" si="3"/>
        <v>310</v>
      </c>
      <c r="L13" s="55">
        <f t="shared" si="3"/>
        <v>313.20000000000005</v>
      </c>
      <c r="M13" s="55">
        <f t="shared" si="3"/>
        <v>28</v>
      </c>
      <c r="N13" s="55">
        <f t="shared" si="3"/>
        <v>355</v>
      </c>
      <c r="O13" s="55">
        <f t="shared" si="3"/>
        <v>422.7</v>
      </c>
      <c r="P13" s="55">
        <f t="shared" si="3"/>
        <v>112</v>
      </c>
      <c r="Q13" s="54">
        <f>SUM(Q5:Q12)</f>
        <v>1100</v>
      </c>
      <c r="R13" s="54"/>
      <c r="S13" s="54"/>
      <c r="T13" s="3"/>
      <c r="U13" s="3"/>
      <c r="V13" s="3"/>
      <c r="W13" s="3"/>
      <c r="X13" s="3"/>
      <c r="Y13" s="3"/>
      <c r="Z13" s="3"/>
    </row>
    <row r="14" spans="1:26" ht="12.75">
      <c r="A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51" ht="13.5" thickBot="1">
      <c r="B51" t="s">
        <v>152</v>
      </c>
    </row>
    <row r="52" spans="2:19" ht="33.75" customHeight="1" thickBot="1">
      <c r="B52" s="193" t="s">
        <v>119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5"/>
    </row>
    <row r="53" spans="2:19" ht="13.5" thickBot="1">
      <c r="B53" s="196" t="s">
        <v>44</v>
      </c>
      <c r="C53" s="204" t="s">
        <v>2</v>
      </c>
      <c r="D53" s="206" t="s">
        <v>45</v>
      </c>
      <c r="E53" s="185"/>
      <c r="F53" s="186"/>
      <c r="G53" s="184" t="s">
        <v>46</v>
      </c>
      <c r="H53" s="185"/>
      <c r="I53" s="186"/>
      <c r="J53" s="184" t="s">
        <v>47</v>
      </c>
      <c r="K53" s="185"/>
      <c r="L53" s="186"/>
      <c r="M53" s="184" t="s">
        <v>48</v>
      </c>
      <c r="N53" s="185"/>
      <c r="O53" s="186"/>
      <c r="P53" s="191" t="s">
        <v>49</v>
      </c>
      <c r="Q53" s="191" t="s">
        <v>12</v>
      </c>
      <c r="R53" s="191" t="s">
        <v>50</v>
      </c>
      <c r="S53" s="191" t="s">
        <v>51</v>
      </c>
    </row>
    <row r="54" spans="2:19" ht="33" customHeight="1" thickBot="1">
      <c r="B54" s="197"/>
      <c r="C54" s="205"/>
      <c r="D54" s="90" t="s">
        <v>51</v>
      </c>
      <c r="E54" s="89" t="s">
        <v>66</v>
      </c>
      <c r="F54" s="91" t="s">
        <v>67</v>
      </c>
      <c r="G54" s="88" t="s">
        <v>51</v>
      </c>
      <c r="H54" s="89" t="s">
        <v>66</v>
      </c>
      <c r="I54" s="91" t="s">
        <v>67</v>
      </c>
      <c r="J54" s="88" t="s">
        <v>51</v>
      </c>
      <c r="K54" s="89" t="s">
        <v>66</v>
      </c>
      <c r="L54" s="91" t="s">
        <v>67</v>
      </c>
      <c r="M54" s="88" t="s">
        <v>51</v>
      </c>
      <c r="N54" s="89" t="s">
        <v>66</v>
      </c>
      <c r="O54" s="91" t="s">
        <v>67</v>
      </c>
      <c r="P54" s="192"/>
      <c r="Q54" s="192"/>
      <c r="R54" s="192"/>
      <c r="S54" s="192"/>
    </row>
    <row r="55" spans="2:19" ht="14.25">
      <c r="B55" s="85" t="s">
        <v>59</v>
      </c>
      <c r="C55" s="87" t="s">
        <v>78</v>
      </c>
      <c r="D55" s="85">
        <v>6</v>
      </c>
      <c r="E55" s="86">
        <v>40</v>
      </c>
      <c r="F55" s="98">
        <v>39.5</v>
      </c>
      <c r="G55" s="92">
        <v>1</v>
      </c>
      <c r="H55" s="86">
        <v>46</v>
      </c>
      <c r="I55" s="87">
        <v>39.5</v>
      </c>
      <c r="J55" s="92">
        <v>2</v>
      </c>
      <c r="K55" s="86">
        <v>40</v>
      </c>
      <c r="L55" s="98">
        <v>54.2</v>
      </c>
      <c r="M55" s="92">
        <v>2</v>
      </c>
      <c r="N55" s="86">
        <v>61</v>
      </c>
      <c r="O55" s="98">
        <v>81.5</v>
      </c>
      <c r="P55" s="95">
        <v>11</v>
      </c>
      <c r="Q55" s="95">
        <v>187</v>
      </c>
      <c r="R55" s="101">
        <v>228</v>
      </c>
      <c r="S55" s="95">
        <v>1</v>
      </c>
    </row>
    <row r="56" spans="2:19" ht="14.25">
      <c r="B56" s="80" t="s">
        <v>58</v>
      </c>
      <c r="C56" s="81" t="s">
        <v>79</v>
      </c>
      <c r="D56" s="80">
        <v>1</v>
      </c>
      <c r="E56" s="79">
        <v>60</v>
      </c>
      <c r="F56" s="99">
        <v>48.6</v>
      </c>
      <c r="G56" s="93">
        <v>3</v>
      </c>
      <c r="H56" s="79">
        <v>26</v>
      </c>
      <c r="I56" s="81">
        <v>48.6</v>
      </c>
      <c r="J56" s="93">
        <v>6</v>
      </c>
      <c r="K56" s="79">
        <v>36</v>
      </c>
      <c r="L56" s="99">
        <v>31.8</v>
      </c>
      <c r="M56" s="93">
        <v>1</v>
      </c>
      <c r="N56" s="79">
        <v>98</v>
      </c>
      <c r="O56" s="99">
        <v>100.1</v>
      </c>
      <c r="P56" s="96">
        <v>11</v>
      </c>
      <c r="Q56" s="96">
        <v>220</v>
      </c>
      <c r="R56" s="102">
        <v>215</v>
      </c>
      <c r="S56" s="96">
        <v>2</v>
      </c>
    </row>
    <row r="57" spans="2:19" ht="14.25">
      <c r="B57" s="80" t="s">
        <v>60</v>
      </c>
      <c r="C57" s="81" t="s">
        <v>76</v>
      </c>
      <c r="D57" s="80">
        <v>3</v>
      </c>
      <c r="E57" s="79">
        <v>39</v>
      </c>
      <c r="F57" s="99">
        <v>43.3</v>
      </c>
      <c r="G57" s="93">
        <v>4</v>
      </c>
      <c r="H57" s="79">
        <v>27</v>
      </c>
      <c r="I57" s="81">
        <v>43.3</v>
      </c>
      <c r="J57" s="93">
        <v>3</v>
      </c>
      <c r="K57" s="79">
        <v>58</v>
      </c>
      <c r="L57" s="99">
        <v>53.6</v>
      </c>
      <c r="M57" s="93">
        <v>3</v>
      </c>
      <c r="N57" s="79">
        <v>63</v>
      </c>
      <c r="O57" s="99">
        <v>80.2</v>
      </c>
      <c r="P57" s="96">
        <v>13</v>
      </c>
      <c r="Q57" s="96">
        <v>187</v>
      </c>
      <c r="R57" s="102">
        <v>211.8</v>
      </c>
      <c r="S57" s="96">
        <v>3</v>
      </c>
    </row>
    <row r="58" spans="2:19" ht="14.25">
      <c r="B58" s="80" t="s">
        <v>57</v>
      </c>
      <c r="C58" s="81" t="s">
        <v>73</v>
      </c>
      <c r="D58" s="80">
        <v>2</v>
      </c>
      <c r="E58" s="79">
        <v>48</v>
      </c>
      <c r="F58" s="99">
        <v>52.2</v>
      </c>
      <c r="G58" s="93">
        <v>7</v>
      </c>
      <c r="H58" s="79">
        <v>16</v>
      </c>
      <c r="I58" s="81">
        <v>52.2</v>
      </c>
      <c r="J58" s="93">
        <v>1</v>
      </c>
      <c r="K58" s="79">
        <v>75</v>
      </c>
      <c r="L58" s="99">
        <v>58.2</v>
      </c>
      <c r="M58" s="93">
        <v>5</v>
      </c>
      <c r="N58" s="79">
        <v>33</v>
      </c>
      <c r="O58" s="99">
        <v>38.2</v>
      </c>
      <c r="P58" s="96">
        <v>15</v>
      </c>
      <c r="Q58" s="96">
        <v>172</v>
      </c>
      <c r="R58" s="102">
        <v>168.10000000000002</v>
      </c>
      <c r="S58" s="96">
        <v>4</v>
      </c>
    </row>
    <row r="59" spans="2:19" ht="14.25">
      <c r="B59" s="80" t="s">
        <v>55</v>
      </c>
      <c r="C59" s="81" t="s">
        <v>72</v>
      </c>
      <c r="D59" s="80">
        <v>5</v>
      </c>
      <c r="E59" s="79">
        <v>22</v>
      </c>
      <c r="F59" s="99">
        <v>39.3</v>
      </c>
      <c r="G59" s="93">
        <v>2</v>
      </c>
      <c r="H59" s="79">
        <v>35</v>
      </c>
      <c r="I59" s="81">
        <v>39.3</v>
      </c>
      <c r="J59" s="93">
        <v>4</v>
      </c>
      <c r="K59" s="79">
        <v>55</v>
      </c>
      <c r="L59" s="99">
        <v>55.2</v>
      </c>
      <c r="M59" s="93">
        <v>6</v>
      </c>
      <c r="N59" s="79">
        <v>24</v>
      </c>
      <c r="O59" s="99">
        <v>33.3</v>
      </c>
      <c r="P59" s="96">
        <v>17</v>
      </c>
      <c r="Q59" s="96">
        <v>136</v>
      </c>
      <c r="R59" s="102">
        <v>168.10000000000002</v>
      </c>
      <c r="S59" s="96">
        <v>5</v>
      </c>
    </row>
    <row r="60" spans="2:19" ht="14.25">
      <c r="B60" s="80" t="s">
        <v>61</v>
      </c>
      <c r="C60" s="81" t="s">
        <v>74</v>
      </c>
      <c r="D60" s="80">
        <v>7</v>
      </c>
      <c r="E60" s="79">
        <v>20</v>
      </c>
      <c r="F60" s="99">
        <v>20.6</v>
      </c>
      <c r="G60" s="93">
        <v>5</v>
      </c>
      <c r="H60" s="79">
        <v>7</v>
      </c>
      <c r="I60" s="81">
        <v>20.6</v>
      </c>
      <c r="J60" s="93">
        <v>5</v>
      </c>
      <c r="K60" s="79">
        <v>24</v>
      </c>
      <c r="L60" s="99">
        <v>35.7</v>
      </c>
      <c r="M60" s="93">
        <v>4</v>
      </c>
      <c r="N60" s="79">
        <v>52</v>
      </c>
      <c r="O60" s="99">
        <v>61.800000000000004</v>
      </c>
      <c r="P60" s="96">
        <v>21</v>
      </c>
      <c r="Q60" s="96">
        <v>103</v>
      </c>
      <c r="R60" s="102">
        <v>146.60000000000002</v>
      </c>
      <c r="S60" s="96">
        <v>6</v>
      </c>
    </row>
    <row r="61" spans="2:19" ht="14.25">
      <c r="B61" s="80" t="s">
        <v>56</v>
      </c>
      <c r="C61" s="81" t="s">
        <v>75</v>
      </c>
      <c r="D61" s="80">
        <v>4</v>
      </c>
      <c r="E61" s="79">
        <v>38</v>
      </c>
      <c r="F61" s="99">
        <v>48.1</v>
      </c>
      <c r="G61" s="93">
        <v>6</v>
      </c>
      <c r="H61" s="79">
        <v>11</v>
      </c>
      <c r="I61" s="81">
        <v>48.1</v>
      </c>
      <c r="J61" s="93">
        <v>7</v>
      </c>
      <c r="K61" s="79">
        <v>22</v>
      </c>
      <c r="L61" s="99">
        <v>24.5</v>
      </c>
      <c r="M61" s="93">
        <v>7</v>
      </c>
      <c r="N61" s="79">
        <v>24</v>
      </c>
      <c r="O61" s="99">
        <v>27.6</v>
      </c>
      <c r="P61" s="96">
        <v>24</v>
      </c>
      <c r="Q61" s="96">
        <v>95</v>
      </c>
      <c r="R61" s="102">
        <v>124.69999999999999</v>
      </c>
      <c r="S61" s="96">
        <v>7</v>
      </c>
    </row>
    <row r="62" spans="2:19" ht="15" thickBot="1">
      <c r="B62" s="82" t="s">
        <v>62</v>
      </c>
      <c r="C62" s="84" t="s">
        <v>145</v>
      </c>
      <c r="D62" s="82">
        <v>9</v>
      </c>
      <c r="E62" s="83">
        <v>0</v>
      </c>
      <c r="F62" s="100">
        <v>0</v>
      </c>
      <c r="G62" s="94">
        <v>9</v>
      </c>
      <c r="H62" s="83">
        <v>0</v>
      </c>
      <c r="I62" s="84">
        <v>0</v>
      </c>
      <c r="J62" s="94">
        <v>9</v>
      </c>
      <c r="K62" s="83">
        <v>0</v>
      </c>
      <c r="L62" s="100">
        <v>0</v>
      </c>
      <c r="M62" s="94">
        <v>9</v>
      </c>
      <c r="N62" s="83">
        <v>0</v>
      </c>
      <c r="O62" s="100">
        <v>0</v>
      </c>
      <c r="P62" s="97">
        <v>36</v>
      </c>
      <c r="Q62" s="97"/>
      <c r="R62" s="103"/>
      <c r="S62" s="97">
        <v>8</v>
      </c>
    </row>
  </sheetData>
  <sheetProtection selectLockedCells="1" selectUnlockedCells="1"/>
  <mergeCells count="22">
    <mergeCell ref="P53:P54"/>
    <mergeCell ref="Q53:Q54"/>
    <mergeCell ref="C53:C54"/>
    <mergeCell ref="D53:F53"/>
    <mergeCell ref="G53:I53"/>
    <mergeCell ref="C3:C4"/>
    <mergeCell ref="Q3:Q4"/>
    <mergeCell ref="B2:S2"/>
    <mergeCell ref="D3:F3"/>
    <mergeCell ref="G3:I3"/>
    <mergeCell ref="J3:L3"/>
    <mergeCell ref="M3:O3"/>
    <mergeCell ref="B3:B4"/>
    <mergeCell ref="P3:P4"/>
    <mergeCell ref="J53:L53"/>
    <mergeCell ref="M53:O53"/>
    <mergeCell ref="R3:R4"/>
    <mergeCell ref="S3:S4"/>
    <mergeCell ref="R53:R54"/>
    <mergeCell ref="S53:S54"/>
    <mergeCell ref="B52:S52"/>
    <mergeCell ref="B53:B54"/>
  </mergeCells>
  <printOptions/>
  <pageMargins left="0.31496062992125984" right="0.31496062992125984" top="0.31496062992125984" bottom="0.31496062992125984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5"/>
  <sheetViews>
    <sheetView zoomScalePageLayoutView="0" workbookViewId="0" topLeftCell="B1">
      <selection activeCell="O10" sqref="O10"/>
    </sheetView>
  </sheetViews>
  <sheetFormatPr defaultColWidth="9.140625" defaultRowHeight="12.75"/>
  <cols>
    <col min="1" max="1" width="3.00390625" style="0" hidden="1" customWidth="1"/>
    <col min="2" max="2" width="4.140625" style="0" bestFit="1" customWidth="1"/>
    <col min="3" max="3" width="4.57421875" style="0" customWidth="1"/>
    <col min="4" max="4" width="18.28125" style="0" bestFit="1" customWidth="1"/>
    <col min="5" max="5" width="13.00390625" style="0" bestFit="1" customWidth="1"/>
    <col min="6" max="6" width="35.7109375" style="0" hidden="1" customWidth="1"/>
    <col min="7" max="7" width="8.57421875" style="0" customWidth="1"/>
    <col min="8" max="8" width="7.140625" style="0" customWidth="1"/>
    <col min="9" max="9" width="10.28125" style="0" hidden="1" customWidth="1"/>
    <col min="10" max="10" width="8.140625" style="0" customWidth="1"/>
    <col min="11" max="11" width="8.421875" style="0" customWidth="1"/>
    <col min="12" max="12" width="6.7109375" style="0" customWidth="1"/>
    <col min="13" max="13" width="0" style="0" hidden="1" customWidth="1"/>
    <col min="14" max="14" width="8.28125" style="0" customWidth="1"/>
    <col min="15" max="15" width="10.57421875" style="0" customWidth="1"/>
    <col min="16" max="16" width="9.57421875" style="0" customWidth="1"/>
    <col min="17" max="17" width="7.8515625" style="0" customWidth="1"/>
    <col min="18" max="18" width="0" style="0" hidden="1" customWidth="1"/>
  </cols>
  <sheetData>
    <row r="1" ht="13.5" thickBot="1"/>
    <row r="2" spans="2:20" ht="18">
      <c r="B2" s="179" t="s">
        <v>114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2:20" ht="39" customHeight="1" thickBot="1">
      <c r="B3" s="177" t="s">
        <v>0</v>
      </c>
      <c r="C3" s="178"/>
      <c r="D3" s="62" t="s">
        <v>1</v>
      </c>
      <c r="E3" s="62" t="s">
        <v>2</v>
      </c>
      <c r="F3" s="123" t="s">
        <v>3</v>
      </c>
      <c r="G3" s="61" t="s">
        <v>4</v>
      </c>
      <c r="H3" s="62" t="s">
        <v>5</v>
      </c>
      <c r="I3" s="63"/>
      <c r="J3" s="64" t="s">
        <v>6</v>
      </c>
      <c r="K3" s="61" t="s">
        <v>7</v>
      </c>
      <c r="L3" s="62" t="s">
        <v>8</v>
      </c>
      <c r="M3" s="63"/>
      <c r="N3" s="63" t="s">
        <v>9</v>
      </c>
      <c r="O3" s="65" t="s">
        <v>10</v>
      </c>
      <c r="P3" s="62" t="s">
        <v>11</v>
      </c>
      <c r="Q3" s="66" t="s">
        <v>12</v>
      </c>
      <c r="R3" s="60"/>
      <c r="S3" s="67" t="s">
        <v>13</v>
      </c>
      <c r="T3" s="66" t="s">
        <v>14</v>
      </c>
    </row>
    <row r="4" spans="2:20" ht="15">
      <c r="B4" s="11" t="s">
        <v>16</v>
      </c>
      <c r="C4" s="12" t="s">
        <v>18</v>
      </c>
      <c r="D4" s="68" t="s">
        <v>93</v>
      </c>
      <c r="E4" s="36" t="s">
        <v>72</v>
      </c>
      <c r="F4" s="71" t="s">
        <v>130</v>
      </c>
      <c r="G4" s="142">
        <v>5</v>
      </c>
      <c r="H4" s="23">
        <v>5</v>
      </c>
      <c r="I4" s="27">
        <f aca="true" t="shared" si="0" ref="I4:I11">COUNTIF(G$4:G$11,"&lt;"&amp;G4)*ROWS(G$4:G$11)+COUNTIF(H$4:H$11,"&lt;"&amp;H4)</f>
        <v>18</v>
      </c>
      <c r="J4" s="30">
        <v>6</v>
      </c>
      <c r="K4" s="142">
        <v>11.3</v>
      </c>
      <c r="L4" s="23">
        <v>18</v>
      </c>
      <c r="M4" s="27">
        <f aca="true" t="shared" si="1" ref="M4:M11">COUNTIF(K$4:K$11,"&lt;"&amp;K4)*ROWS(K$4:K$11)+COUNTIF(L$4:L$11,"&lt;"&amp;L4)</f>
        <v>47</v>
      </c>
      <c r="N4" s="30">
        <v>3</v>
      </c>
      <c r="O4" s="127">
        <f>SUM(J4,N4)</f>
        <v>9</v>
      </c>
      <c r="P4" s="142">
        <f aca="true" t="shared" si="2" ref="P4:P11">SUM(K4,G4)</f>
        <v>16.3</v>
      </c>
      <c r="Q4" s="23">
        <f aca="true" t="shared" si="3" ref="Q4:Q11">SUM(L4,H4)</f>
        <v>23</v>
      </c>
      <c r="R4" s="27">
        <f aca="true" t="shared" si="4" ref="R4:R11">(COUNTIF(O$4:O$11,"&gt;"&amp;O4)*ROWS(O$4:O$11)+COUNTIF(P$4:P$11,"&lt;"&amp;P4))*ROWS(O$4:O$11)+COUNTIF(Q$4:Q$11,"&lt;"&amp;Q4)</f>
        <v>151</v>
      </c>
      <c r="S4" s="128">
        <v>6</v>
      </c>
      <c r="T4" s="139">
        <v>0</v>
      </c>
    </row>
    <row r="5" spans="2:20" ht="15">
      <c r="B5" s="14" t="s">
        <v>25</v>
      </c>
      <c r="C5" s="1" t="s">
        <v>15</v>
      </c>
      <c r="D5" s="70" t="s">
        <v>91</v>
      </c>
      <c r="E5" s="37" t="s">
        <v>75</v>
      </c>
      <c r="F5" s="72" t="s">
        <v>127</v>
      </c>
      <c r="G5" s="143">
        <v>0</v>
      </c>
      <c r="H5" s="21">
        <v>0</v>
      </c>
      <c r="I5" s="28">
        <f t="shared" si="0"/>
        <v>0</v>
      </c>
      <c r="J5" s="31">
        <v>9</v>
      </c>
      <c r="K5" s="143">
        <v>0</v>
      </c>
      <c r="L5" s="21">
        <v>0</v>
      </c>
      <c r="M5" s="28">
        <f t="shared" si="1"/>
        <v>0</v>
      </c>
      <c r="N5" s="31">
        <v>9</v>
      </c>
      <c r="O5" s="130">
        <f aca="true" t="shared" si="5" ref="O5:O11">SUM(J5,N5)</f>
        <v>18</v>
      </c>
      <c r="P5" s="143">
        <f t="shared" si="2"/>
        <v>0</v>
      </c>
      <c r="Q5" s="21">
        <f t="shared" si="3"/>
        <v>0</v>
      </c>
      <c r="R5" s="28">
        <f t="shared" si="4"/>
        <v>0</v>
      </c>
      <c r="S5" s="131">
        <v>9</v>
      </c>
      <c r="T5" s="140">
        <v>0</v>
      </c>
    </row>
    <row r="6" spans="2:20" ht="15">
      <c r="B6" s="14" t="s">
        <v>21</v>
      </c>
      <c r="C6" s="1" t="s">
        <v>16</v>
      </c>
      <c r="D6" s="69" t="s">
        <v>89</v>
      </c>
      <c r="E6" s="37" t="s">
        <v>73</v>
      </c>
      <c r="F6" s="72" t="s">
        <v>142</v>
      </c>
      <c r="G6" s="143">
        <v>10.3</v>
      </c>
      <c r="H6" s="21">
        <v>10</v>
      </c>
      <c r="I6" s="28">
        <f t="shared" si="0"/>
        <v>37</v>
      </c>
      <c r="J6" s="31">
        <f>IF(COUNTIF(I$4:I$10,I6)&gt;1,RANK(I6,I$4:I$10,0)+(COUNT(I$4:I$10)+1-RANK(I6,I$4:I$10,0)-RANK(I6,I$4:I$10,1))/2,RANK(I6,I$4:I$10,0)+(COUNT(I$4:I$10)+1-RANK(I6,I$4:I$10,0)-RANK(I6,I$4:I$10,1)))</f>
        <v>4</v>
      </c>
      <c r="K6" s="143">
        <v>6.1</v>
      </c>
      <c r="L6" s="21">
        <v>6</v>
      </c>
      <c r="M6" s="28">
        <f t="shared" si="1"/>
        <v>36</v>
      </c>
      <c r="N6" s="31">
        <f>IF(COUNTIF(M$4:M$11,M6)&gt;1,RANK(M6,M$4:M$11,0)+(COUNT(M$4:M$11)+1-RANK(M6,M$4:M$11,0)-RANK(M6,M$4:M$11,1))/2,RANK(M6,M$4:M$11,0)+(COUNT(M$4:M$11)+1-RANK(M6,M$4:M$11,0)-RANK(M6,M$4:M$11,1)))</f>
        <v>4</v>
      </c>
      <c r="O6" s="130">
        <f t="shared" si="5"/>
        <v>8</v>
      </c>
      <c r="P6" s="143">
        <f t="shared" si="2"/>
        <v>16.4</v>
      </c>
      <c r="Q6" s="21">
        <f t="shared" si="3"/>
        <v>16</v>
      </c>
      <c r="R6" s="28">
        <f t="shared" si="4"/>
        <v>283</v>
      </c>
      <c r="S6" s="131">
        <v>4</v>
      </c>
      <c r="T6" s="140">
        <v>0</v>
      </c>
    </row>
    <row r="7" spans="2:20" ht="15">
      <c r="B7" s="14" t="s">
        <v>18</v>
      </c>
      <c r="C7" s="1" t="s">
        <v>25</v>
      </c>
      <c r="D7" s="69" t="s">
        <v>95</v>
      </c>
      <c r="E7" s="37" t="s">
        <v>79</v>
      </c>
      <c r="F7" s="72" t="s">
        <v>144</v>
      </c>
      <c r="G7" s="143">
        <v>12.9</v>
      </c>
      <c r="H7" s="21">
        <v>15</v>
      </c>
      <c r="I7" s="28">
        <f t="shared" si="0"/>
        <v>47</v>
      </c>
      <c r="J7" s="31">
        <f>IF(COUNTIF(I$4:I$10,I7)&gt;1,RANK(I7,I$4:I$10,0)+(COUNT(I$4:I$10)+1-RANK(I7,I$4:I$10,0)-RANK(I7,I$4:I$10,1))/2,RANK(I7,I$4:I$10,0)+(COUNT(I$4:I$10)+1-RANK(I7,I$4:I$10,0)-RANK(I7,I$4:I$10,1)))</f>
        <v>3</v>
      </c>
      <c r="K7" s="143">
        <v>5</v>
      </c>
      <c r="L7" s="21">
        <v>4</v>
      </c>
      <c r="M7" s="28">
        <f t="shared" si="1"/>
        <v>19</v>
      </c>
      <c r="N7" s="31">
        <f>IF(COUNTIF(M$4:M$11,M7)&gt;1,RANK(M7,M$4:M$11,0)+(COUNT(M$4:M$11)+1-RANK(M7,M$4:M$11,0)-RANK(M7,M$4:M$11,1))/2,RANK(M7,M$4:M$11,0)+(COUNT(M$4:M$11)+1-RANK(M7,M$4:M$11,0)-RANK(M7,M$4:M$11,1)))</f>
        <v>6</v>
      </c>
      <c r="O7" s="130">
        <f t="shared" si="5"/>
        <v>9</v>
      </c>
      <c r="P7" s="143">
        <f t="shared" si="2"/>
        <v>17.9</v>
      </c>
      <c r="Q7" s="21">
        <f t="shared" si="3"/>
        <v>19</v>
      </c>
      <c r="R7" s="28">
        <f t="shared" si="4"/>
        <v>165</v>
      </c>
      <c r="S7" s="131">
        <v>5</v>
      </c>
      <c r="T7" s="140">
        <v>0</v>
      </c>
    </row>
    <row r="8" spans="2:20" ht="15">
      <c r="B8" s="14" t="s">
        <v>19</v>
      </c>
      <c r="C8" s="1" t="s">
        <v>21</v>
      </c>
      <c r="D8" s="69" t="s">
        <v>81</v>
      </c>
      <c r="E8" s="37" t="s">
        <v>78</v>
      </c>
      <c r="F8" s="72" t="s">
        <v>135</v>
      </c>
      <c r="G8" s="143">
        <v>8.1</v>
      </c>
      <c r="H8" s="21">
        <v>8</v>
      </c>
      <c r="I8" s="28">
        <f t="shared" si="0"/>
        <v>27</v>
      </c>
      <c r="J8" s="31">
        <f>IF(COUNTIF(I$4:I$10,I8)&gt;1,RANK(I8,I$4:I$10,0)+(COUNT(I$4:I$10)+1-RANK(I8,I$4:I$10,0)-RANK(I8,I$4:I$10,1))/2,RANK(I8,I$4:I$10,0)+(COUNT(I$4:I$10)+1-RANK(I8,I$4:I$10,0)-RANK(I8,I$4:I$10,1)))</f>
        <v>5</v>
      </c>
      <c r="K8" s="143">
        <v>11.8</v>
      </c>
      <c r="L8" s="21">
        <v>12</v>
      </c>
      <c r="M8" s="28">
        <f t="shared" si="1"/>
        <v>54</v>
      </c>
      <c r="N8" s="31">
        <f>IF(COUNTIF(M$4:M$11,M8)&gt;1,RANK(M8,M$4:M$11,0)+(COUNT(M$4:M$11)+1-RANK(M8,M$4:M$11,0)-RANK(M8,M$4:M$11,1))/2,RANK(M8,M$4:M$11,0)+(COUNT(M$4:M$11)+1-RANK(M8,M$4:M$11,0)-RANK(M8,M$4:M$11,1)))</f>
        <v>2</v>
      </c>
      <c r="O8" s="130">
        <f t="shared" si="5"/>
        <v>7</v>
      </c>
      <c r="P8" s="143">
        <f t="shared" si="2"/>
        <v>19.9</v>
      </c>
      <c r="Q8" s="21">
        <f t="shared" si="3"/>
        <v>20</v>
      </c>
      <c r="R8" s="28">
        <f t="shared" si="4"/>
        <v>366</v>
      </c>
      <c r="S8" s="131">
        <f>IF(COUNTIF(R$4:R$11,R8)&gt;1,RANK(R8,R$4:R$11,0)+(COUNT(R$4:R$11)+1-RANK(R8,R$4:R$11,0)-RANK(R8,R$4:R$11,1))/2,RANK(R8,R$4:R$11,0)+(COUNT(R$4:R$11)+1-RANK(R8,R$4:R$11,0)-RANK(R8,R$4:R$11,1)))</f>
        <v>3</v>
      </c>
      <c r="T8" s="140">
        <v>5</v>
      </c>
    </row>
    <row r="9" spans="2:20" ht="15">
      <c r="B9" s="14" t="s">
        <v>23</v>
      </c>
      <c r="C9" s="1" t="s">
        <v>19</v>
      </c>
      <c r="D9" s="69" t="s">
        <v>99</v>
      </c>
      <c r="E9" s="37" t="s">
        <v>76</v>
      </c>
      <c r="F9" s="72" t="s">
        <v>141</v>
      </c>
      <c r="G9" s="143">
        <v>20.6</v>
      </c>
      <c r="H9" s="21">
        <v>9</v>
      </c>
      <c r="I9" s="28">
        <f t="shared" si="0"/>
        <v>60</v>
      </c>
      <c r="J9" s="31">
        <v>1</v>
      </c>
      <c r="K9" s="143">
        <v>19.6</v>
      </c>
      <c r="L9" s="21">
        <v>8</v>
      </c>
      <c r="M9" s="28">
        <f t="shared" si="1"/>
        <v>61</v>
      </c>
      <c r="N9" s="31">
        <f>IF(COUNTIF(M$4:M$11,M9)&gt;1,RANK(M9,M$4:M$11,0)+(COUNT(M$4:M$11)+1-RANK(M9,M$4:M$11,0)-RANK(M9,M$4:M$11,1))/2,RANK(M9,M$4:M$11,0)+(COUNT(M$4:M$11)+1-RANK(M9,M$4:M$11,0)-RANK(M9,M$4:M$11,1)))</f>
        <v>1</v>
      </c>
      <c r="O9" s="130">
        <f t="shared" si="5"/>
        <v>2</v>
      </c>
      <c r="P9" s="143">
        <f t="shared" si="2"/>
        <v>40.2</v>
      </c>
      <c r="Q9" s="21">
        <f t="shared" si="3"/>
        <v>17</v>
      </c>
      <c r="R9" s="28">
        <f t="shared" si="4"/>
        <v>508</v>
      </c>
      <c r="S9" s="131">
        <f>IF(COUNTIF(R$4:R$11,R9)&gt;1,RANK(R9,R$4:R$11,0)+(COUNT(R$4:R$11)+1-RANK(R9,R$4:R$11,0)-RANK(R9,R$4:R$11,1))/2,RANK(R9,R$4:R$11,0)+(COUNT(R$4:R$11)+1-RANK(R9,R$4:R$11,0)-RANK(R9,R$4:R$11,1)))</f>
        <v>1</v>
      </c>
      <c r="T9" s="140">
        <v>15</v>
      </c>
    </row>
    <row r="10" spans="2:20" ht="15">
      <c r="B10" s="14" t="s">
        <v>15</v>
      </c>
      <c r="C10" s="1" t="s">
        <v>23</v>
      </c>
      <c r="D10" s="69" t="s">
        <v>105</v>
      </c>
      <c r="E10" s="37" t="s">
        <v>74</v>
      </c>
      <c r="F10" s="72" t="s">
        <v>143</v>
      </c>
      <c r="G10" s="143">
        <v>15.6</v>
      </c>
      <c r="H10" s="21">
        <v>11</v>
      </c>
      <c r="I10" s="28">
        <f t="shared" si="0"/>
        <v>54</v>
      </c>
      <c r="J10" s="31">
        <f>IF(COUNTIF(I$4:I$10,I10)&gt;1,RANK(I10,I$4:I$10,0)+(COUNT(I$4:I$10)+1-RANK(I10,I$4:I$10,0)-RANK(I10,I$4:I$10,1))/2,RANK(I10,I$4:I$10,0)+(COUNT(I$4:I$10)+1-RANK(I10,I$4:I$10,0)-RANK(I10,I$4:I$10,1)))</f>
        <v>2</v>
      </c>
      <c r="K10" s="143">
        <v>5.5</v>
      </c>
      <c r="L10" s="21">
        <v>2</v>
      </c>
      <c r="M10" s="28">
        <f t="shared" si="1"/>
        <v>26</v>
      </c>
      <c r="N10" s="31">
        <f>IF(COUNTIF(M$4:M$11,M10)&gt;1,RANK(M10,M$4:M$11,0)+(COUNT(M$4:M$11)+1-RANK(M10,M$4:M$11,0)-RANK(M10,M$4:M$11,1))/2,RANK(M10,M$4:M$11,0)+(COUNT(M$4:M$11)+1-RANK(M10,M$4:M$11,0)-RANK(M10,M$4:M$11,1)))</f>
        <v>5</v>
      </c>
      <c r="O10" s="130">
        <f t="shared" si="5"/>
        <v>7</v>
      </c>
      <c r="P10" s="143">
        <f t="shared" si="2"/>
        <v>21.1</v>
      </c>
      <c r="Q10" s="21">
        <f t="shared" si="3"/>
        <v>13</v>
      </c>
      <c r="R10" s="28">
        <f t="shared" si="4"/>
        <v>370</v>
      </c>
      <c r="S10" s="131">
        <f>IF(COUNTIF(R$4:R$11,R10)&gt;1,RANK(R10,R$4:R$11,0)+(COUNT(R$4:R$11)+1-RANK(R10,R$4:R$11,0)-RANK(R10,R$4:R$11,1))/2,RANK(R10,R$4:R$11,0)+(COUNT(R$4:R$11)+1-RANK(R10,R$4:R$11,0)-RANK(R10,R$4:R$11,1)))</f>
        <v>2</v>
      </c>
      <c r="T10" s="140">
        <v>10</v>
      </c>
    </row>
    <row r="11" spans="2:20" ht="15.75" thickBot="1">
      <c r="B11" s="15"/>
      <c r="C11" s="16"/>
      <c r="D11" s="59"/>
      <c r="E11" s="38" t="s">
        <v>145</v>
      </c>
      <c r="F11" s="17"/>
      <c r="G11" s="144">
        <v>0</v>
      </c>
      <c r="H11" s="26">
        <v>0</v>
      </c>
      <c r="I11" s="29">
        <f t="shared" si="0"/>
        <v>0</v>
      </c>
      <c r="J11" s="32">
        <v>9</v>
      </c>
      <c r="K11" s="144">
        <v>0</v>
      </c>
      <c r="L11" s="26">
        <v>0</v>
      </c>
      <c r="M11" s="29">
        <f t="shared" si="1"/>
        <v>0</v>
      </c>
      <c r="N11" s="32">
        <v>9</v>
      </c>
      <c r="O11" s="133">
        <f t="shared" si="5"/>
        <v>18</v>
      </c>
      <c r="P11" s="144">
        <f t="shared" si="2"/>
        <v>0</v>
      </c>
      <c r="Q11" s="26">
        <f t="shared" si="3"/>
        <v>0</v>
      </c>
      <c r="R11" s="29">
        <f t="shared" si="4"/>
        <v>0</v>
      </c>
      <c r="S11" s="134">
        <v>9</v>
      </c>
      <c r="T11" s="141">
        <v>0</v>
      </c>
    </row>
    <row r="12" spans="2:20" ht="12.75">
      <c r="B12" s="57"/>
      <c r="C12" s="57"/>
      <c r="D12" s="57"/>
      <c r="E12" s="57"/>
      <c r="F12" s="57"/>
      <c r="G12" s="57"/>
      <c r="H12" s="57"/>
      <c r="I12" s="57"/>
      <c r="J12" s="57">
        <f>SUM(J4:J11)</f>
        <v>39</v>
      </c>
      <c r="K12" s="57"/>
      <c r="L12" s="57"/>
      <c r="M12" s="57"/>
      <c r="N12" s="57">
        <f>SUM(N4:N11)</f>
        <v>39</v>
      </c>
      <c r="O12" s="57">
        <f>SUM(O4:O11)</f>
        <v>78</v>
      </c>
      <c r="P12" s="57"/>
      <c r="Q12" s="57"/>
      <c r="R12" s="57"/>
      <c r="S12" s="57"/>
      <c r="T12" s="57">
        <f>SUM(T4:T11)</f>
        <v>30</v>
      </c>
    </row>
    <row r="14" spans="2:12" ht="15" hidden="1">
      <c r="B14" s="11" t="s">
        <v>25</v>
      </c>
      <c r="C14" s="13" t="s">
        <v>15</v>
      </c>
      <c r="D14" s="106" t="s">
        <v>91</v>
      </c>
      <c r="E14" s="23" t="s">
        <v>75</v>
      </c>
      <c r="F14" s="104" t="s">
        <v>127</v>
      </c>
      <c r="G14" s="23">
        <v>0</v>
      </c>
      <c r="H14" s="33">
        <v>0</v>
      </c>
      <c r="K14" s="22">
        <v>0</v>
      </c>
      <c r="L14" s="22">
        <v>0</v>
      </c>
    </row>
    <row r="15" spans="2:12" ht="15" hidden="1">
      <c r="B15" s="14" t="s">
        <v>16</v>
      </c>
      <c r="C15" s="58" t="s">
        <v>18</v>
      </c>
      <c r="D15" s="107" t="s">
        <v>93</v>
      </c>
      <c r="E15" s="21" t="s">
        <v>72</v>
      </c>
      <c r="F15" s="105" t="s">
        <v>130</v>
      </c>
      <c r="G15" s="21">
        <v>5</v>
      </c>
      <c r="H15" s="34">
        <v>5</v>
      </c>
      <c r="K15" s="24">
        <v>11.3</v>
      </c>
      <c r="L15" s="24">
        <v>18</v>
      </c>
    </row>
    <row r="16" ht="12.75" hidden="1"/>
    <row r="17" ht="12.75" hidden="1"/>
  </sheetData>
  <sheetProtection/>
  <mergeCells count="2">
    <mergeCell ref="B2:T2"/>
    <mergeCell ref="B3:C3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5"/>
  <sheetViews>
    <sheetView zoomScalePageLayoutView="0" workbookViewId="0" topLeftCell="B1">
      <selection activeCell="T9" sqref="T9"/>
    </sheetView>
  </sheetViews>
  <sheetFormatPr defaultColWidth="9.140625" defaultRowHeight="12.75"/>
  <cols>
    <col min="1" max="1" width="2.7109375" style="0" hidden="1" customWidth="1"/>
    <col min="2" max="2" width="4.140625" style="0" bestFit="1" customWidth="1"/>
    <col min="3" max="3" width="4.57421875" style="0" customWidth="1"/>
    <col min="4" max="4" width="21.421875" style="0" customWidth="1"/>
    <col min="5" max="5" width="13.00390625" style="0" bestFit="1" customWidth="1"/>
    <col min="6" max="6" width="35.7109375" style="0" hidden="1" customWidth="1"/>
    <col min="7" max="7" width="8.57421875" style="0" customWidth="1"/>
    <col min="8" max="8" width="7.140625" style="0" customWidth="1"/>
    <col min="9" max="9" width="10.28125" style="0" hidden="1" customWidth="1"/>
    <col min="10" max="10" width="8.140625" style="0" customWidth="1"/>
    <col min="11" max="11" width="8.421875" style="0" customWidth="1"/>
    <col min="12" max="12" width="6.7109375" style="0" customWidth="1"/>
    <col min="13" max="13" width="0" style="0" hidden="1" customWidth="1"/>
    <col min="14" max="14" width="8.28125" style="0" customWidth="1"/>
    <col min="15" max="15" width="10.57421875" style="0" customWidth="1"/>
    <col min="16" max="16" width="9.57421875" style="0" customWidth="1"/>
    <col min="17" max="17" width="7.8515625" style="0" customWidth="1"/>
    <col min="18" max="18" width="0" style="0" hidden="1" customWidth="1"/>
  </cols>
  <sheetData>
    <row r="1" ht="13.5" thickBot="1"/>
    <row r="2" spans="2:20" ht="18">
      <c r="B2" s="179" t="s">
        <v>115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2:20" ht="39" customHeight="1" thickBot="1">
      <c r="B3" s="177" t="s">
        <v>0</v>
      </c>
      <c r="C3" s="178"/>
      <c r="D3" s="62" t="s">
        <v>1</v>
      </c>
      <c r="E3" s="62" t="s">
        <v>2</v>
      </c>
      <c r="F3" s="123" t="s">
        <v>3</v>
      </c>
      <c r="G3" s="61" t="s">
        <v>4</v>
      </c>
      <c r="H3" s="62" t="s">
        <v>5</v>
      </c>
      <c r="I3" s="63"/>
      <c r="J3" s="64" t="s">
        <v>6</v>
      </c>
      <c r="K3" s="61" t="s">
        <v>7</v>
      </c>
      <c r="L3" s="62" t="s">
        <v>8</v>
      </c>
      <c r="M3" s="63"/>
      <c r="N3" s="63" t="s">
        <v>9</v>
      </c>
      <c r="O3" s="65" t="s">
        <v>10</v>
      </c>
      <c r="P3" s="62" t="s">
        <v>11</v>
      </c>
      <c r="Q3" s="66" t="s">
        <v>12</v>
      </c>
      <c r="R3" s="60"/>
      <c r="S3" s="67" t="s">
        <v>13</v>
      </c>
      <c r="T3" s="66" t="s">
        <v>14</v>
      </c>
    </row>
    <row r="4" spans="2:20" ht="15">
      <c r="B4" s="11" t="s">
        <v>36</v>
      </c>
      <c r="C4" s="12" t="s">
        <v>41</v>
      </c>
      <c r="D4" s="68" t="s">
        <v>85</v>
      </c>
      <c r="E4" s="36" t="s">
        <v>72</v>
      </c>
      <c r="F4" s="71" t="s">
        <v>136</v>
      </c>
      <c r="G4" s="142">
        <v>4.6</v>
      </c>
      <c r="H4" s="23">
        <v>4</v>
      </c>
      <c r="I4" s="27">
        <f aca="true" t="shared" si="0" ref="I4:I11">COUNTIF(G$4:G$11,"&lt;"&amp;G4)*ROWS(G$4:G$11)+COUNTIF(H$4:H$11,"&lt;"&amp;H4)</f>
        <v>10</v>
      </c>
      <c r="J4" s="30">
        <f aca="true" t="shared" si="1" ref="J4:J10">IF(COUNTIF(I$4:I$10,I4)&gt;1,RANK(I4,I$4:I$10,0)+(COUNT(I$4:I$10)+1-RANK(I4,I$4:I$10,0)-RANK(I4,I$4:I$10,1))/2,RANK(I4,I$4:I$10,0)+(COUNT(I$4:I$10)+1-RANK(I4,I$4:I$10,0)-RANK(I4,I$4:I$10,1)))</f>
        <v>7</v>
      </c>
      <c r="K4" s="142">
        <v>2</v>
      </c>
      <c r="L4" s="23">
        <v>2</v>
      </c>
      <c r="M4" s="27">
        <f aca="true" t="shared" si="2" ref="M4:M11">COUNTIF(K$4:K$11,"&lt;"&amp;K4)*ROWS(K$4:K$11)+COUNTIF(L$4:L$11,"&lt;"&amp;L4)</f>
        <v>9</v>
      </c>
      <c r="N4" s="30">
        <f aca="true" t="shared" si="3" ref="N4:N10">IF(COUNTIF(M$4:M$11,M4)&gt;1,RANK(M4,M$4:M$11,0)+(COUNT(M$4:M$11)+1-RANK(M4,M$4:M$11,0)-RANK(M4,M$4:M$11,1))/2,RANK(M4,M$4:M$11,0)+(COUNT(M$4:M$11)+1-RANK(M4,M$4:M$11,0)-RANK(M4,M$4:M$11,1)))</f>
        <v>7</v>
      </c>
      <c r="O4" s="127">
        <f>SUM(J4,N4)</f>
        <v>14</v>
      </c>
      <c r="P4" s="142">
        <f aca="true" t="shared" si="4" ref="P4:P11">SUM(K4,G4)</f>
        <v>6.6</v>
      </c>
      <c r="Q4" s="23">
        <f aca="true" t="shared" si="5" ref="Q4:Q11">SUM(L4,H4)</f>
        <v>6</v>
      </c>
      <c r="R4" s="27">
        <f aca="true" t="shared" si="6" ref="R4:R11">(COUNTIF(O$4:O$11,"&gt;"&amp;O4)*ROWS(O$4:O$11)+COUNTIF(P$4:P$11,"&lt;"&amp;P4))*ROWS(O$4:O$11)+COUNTIF(Q$4:Q$11,"&lt;"&amp;Q4)</f>
        <v>73</v>
      </c>
      <c r="S4" s="128">
        <f aca="true" t="shared" si="7" ref="S4:S10">IF(COUNTIF(R$4:R$11,R4)&gt;1,RANK(R4,R$4:R$11,0)+(COUNT(R$4:R$11)+1-RANK(R4,R$4:R$11,0)-RANK(R4,R$4:R$11,1))/2,RANK(R4,R$4:R$11,0)+(COUNT(R$4:R$11)+1-RANK(R4,R$4:R$11,0)-RANK(R4,R$4:R$11,1)))</f>
        <v>7</v>
      </c>
      <c r="T4" s="139">
        <v>0</v>
      </c>
    </row>
    <row r="5" spans="2:20" ht="15">
      <c r="B5" s="14" t="s">
        <v>40</v>
      </c>
      <c r="C5" s="1" t="s">
        <v>37</v>
      </c>
      <c r="D5" s="70" t="s">
        <v>82</v>
      </c>
      <c r="E5" s="37" t="s">
        <v>75</v>
      </c>
      <c r="F5" s="72" t="s">
        <v>108</v>
      </c>
      <c r="G5" s="143">
        <v>11.5</v>
      </c>
      <c r="H5" s="21">
        <v>8</v>
      </c>
      <c r="I5" s="28">
        <f t="shared" si="0"/>
        <v>37</v>
      </c>
      <c r="J5" s="31">
        <f t="shared" si="1"/>
        <v>4</v>
      </c>
      <c r="K5" s="143">
        <v>7.5</v>
      </c>
      <c r="L5" s="21">
        <v>5</v>
      </c>
      <c r="M5" s="28">
        <f t="shared" si="2"/>
        <v>35</v>
      </c>
      <c r="N5" s="31">
        <f t="shared" si="3"/>
        <v>4</v>
      </c>
      <c r="O5" s="130">
        <f aca="true" t="shared" si="8" ref="O5:O11">SUM(J5,N5)</f>
        <v>8</v>
      </c>
      <c r="P5" s="143">
        <f t="shared" si="4"/>
        <v>19</v>
      </c>
      <c r="Q5" s="21">
        <f t="shared" si="5"/>
        <v>13</v>
      </c>
      <c r="R5" s="28">
        <f t="shared" si="6"/>
        <v>291</v>
      </c>
      <c r="S5" s="131">
        <f t="shared" si="7"/>
        <v>4</v>
      </c>
      <c r="T5" s="140">
        <v>0</v>
      </c>
    </row>
    <row r="6" spans="2:20" ht="15">
      <c r="B6" s="14" t="s">
        <v>41</v>
      </c>
      <c r="C6" s="1" t="s">
        <v>39</v>
      </c>
      <c r="D6" s="69" t="s">
        <v>70</v>
      </c>
      <c r="E6" s="37" t="s">
        <v>73</v>
      </c>
      <c r="F6" s="72" t="s">
        <v>120</v>
      </c>
      <c r="G6" s="143">
        <v>21.2</v>
      </c>
      <c r="H6" s="21">
        <v>20</v>
      </c>
      <c r="I6" s="28">
        <f t="shared" si="0"/>
        <v>63</v>
      </c>
      <c r="J6" s="31">
        <f t="shared" si="1"/>
        <v>1</v>
      </c>
      <c r="K6" s="143">
        <v>16.3</v>
      </c>
      <c r="L6" s="21">
        <v>12</v>
      </c>
      <c r="M6" s="28">
        <f t="shared" si="2"/>
        <v>53</v>
      </c>
      <c r="N6" s="31">
        <f t="shared" si="3"/>
        <v>2</v>
      </c>
      <c r="O6" s="130">
        <f t="shared" si="8"/>
        <v>3</v>
      </c>
      <c r="P6" s="143">
        <f t="shared" si="4"/>
        <v>37.5</v>
      </c>
      <c r="Q6" s="21">
        <f t="shared" si="5"/>
        <v>32</v>
      </c>
      <c r="R6" s="28">
        <f t="shared" si="6"/>
        <v>446</v>
      </c>
      <c r="S6" s="131">
        <f t="shared" si="7"/>
        <v>1</v>
      </c>
      <c r="T6" s="140">
        <v>15</v>
      </c>
    </row>
    <row r="7" spans="2:20" ht="15">
      <c r="B7" s="14" t="s">
        <v>37</v>
      </c>
      <c r="C7" s="1" t="s">
        <v>38</v>
      </c>
      <c r="D7" s="69" t="s">
        <v>86</v>
      </c>
      <c r="E7" s="37" t="s">
        <v>79</v>
      </c>
      <c r="F7" s="72" t="s">
        <v>125</v>
      </c>
      <c r="G7" s="143">
        <v>8.5</v>
      </c>
      <c r="H7" s="21">
        <v>7</v>
      </c>
      <c r="I7" s="28">
        <f t="shared" si="0"/>
        <v>27</v>
      </c>
      <c r="J7" s="31">
        <f t="shared" si="1"/>
        <v>5</v>
      </c>
      <c r="K7" s="143">
        <v>7.1</v>
      </c>
      <c r="L7" s="21">
        <v>12</v>
      </c>
      <c r="M7" s="28">
        <f t="shared" si="2"/>
        <v>29</v>
      </c>
      <c r="N7" s="31">
        <f t="shared" si="3"/>
        <v>5</v>
      </c>
      <c r="O7" s="130">
        <f t="shared" si="8"/>
        <v>10</v>
      </c>
      <c r="P7" s="143">
        <f t="shared" si="4"/>
        <v>15.6</v>
      </c>
      <c r="Q7" s="21">
        <f t="shared" si="5"/>
        <v>19</v>
      </c>
      <c r="R7" s="28">
        <f t="shared" si="6"/>
        <v>221</v>
      </c>
      <c r="S7" s="131">
        <f t="shared" si="7"/>
        <v>5</v>
      </c>
      <c r="T7" s="140">
        <v>0</v>
      </c>
    </row>
    <row r="8" spans="2:20" ht="30">
      <c r="B8" s="14" t="s">
        <v>39</v>
      </c>
      <c r="C8" s="1" t="s">
        <v>40</v>
      </c>
      <c r="D8" s="69" t="s">
        <v>94</v>
      </c>
      <c r="E8" s="37" t="s">
        <v>78</v>
      </c>
      <c r="F8" s="72" t="s">
        <v>121</v>
      </c>
      <c r="G8" s="143">
        <v>19.7</v>
      </c>
      <c r="H8" s="21">
        <v>16</v>
      </c>
      <c r="I8" s="28">
        <f t="shared" si="0"/>
        <v>54</v>
      </c>
      <c r="J8" s="31">
        <f t="shared" si="1"/>
        <v>2</v>
      </c>
      <c r="K8" s="143">
        <v>16.8</v>
      </c>
      <c r="L8" s="21">
        <v>19</v>
      </c>
      <c r="M8" s="28">
        <f t="shared" si="2"/>
        <v>63</v>
      </c>
      <c r="N8" s="31">
        <f t="shared" si="3"/>
        <v>1</v>
      </c>
      <c r="O8" s="130">
        <f t="shared" si="8"/>
        <v>3</v>
      </c>
      <c r="P8" s="143">
        <f t="shared" si="4"/>
        <v>36.5</v>
      </c>
      <c r="Q8" s="21">
        <f t="shared" si="5"/>
        <v>35</v>
      </c>
      <c r="R8" s="28">
        <f t="shared" si="6"/>
        <v>439</v>
      </c>
      <c r="S8" s="131">
        <f t="shared" si="7"/>
        <v>2</v>
      </c>
      <c r="T8" s="140">
        <v>10</v>
      </c>
    </row>
    <row r="9" spans="2:20" ht="30">
      <c r="B9" s="14" t="s">
        <v>42</v>
      </c>
      <c r="C9" s="1" t="s">
        <v>36</v>
      </c>
      <c r="D9" s="69" t="s">
        <v>88</v>
      </c>
      <c r="E9" s="37" t="s">
        <v>76</v>
      </c>
      <c r="F9" s="72" t="s">
        <v>137</v>
      </c>
      <c r="G9" s="143">
        <v>13.5</v>
      </c>
      <c r="H9" s="21">
        <v>7</v>
      </c>
      <c r="I9" s="28">
        <f t="shared" si="0"/>
        <v>43</v>
      </c>
      <c r="J9" s="31">
        <f t="shared" si="1"/>
        <v>3</v>
      </c>
      <c r="K9" s="143">
        <v>10.6</v>
      </c>
      <c r="L9" s="21">
        <v>10</v>
      </c>
      <c r="M9" s="28">
        <f t="shared" si="2"/>
        <v>44</v>
      </c>
      <c r="N9" s="31">
        <f t="shared" si="3"/>
        <v>3</v>
      </c>
      <c r="O9" s="130">
        <f t="shared" si="8"/>
        <v>6</v>
      </c>
      <c r="P9" s="143">
        <f t="shared" si="4"/>
        <v>24.1</v>
      </c>
      <c r="Q9" s="21">
        <f t="shared" si="5"/>
        <v>17</v>
      </c>
      <c r="R9" s="28">
        <f t="shared" si="6"/>
        <v>364</v>
      </c>
      <c r="S9" s="131">
        <f t="shared" si="7"/>
        <v>3</v>
      </c>
      <c r="T9" s="140">
        <v>5</v>
      </c>
    </row>
    <row r="10" spans="2:20" ht="15">
      <c r="B10" s="14" t="s">
        <v>38</v>
      </c>
      <c r="C10" s="1" t="s">
        <v>42</v>
      </c>
      <c r="D10" s="69" t="s">
        <v>104</v>
      </c>
      <c r="E10" s="37" t="s">
        <v>74</v>
      </c>
      <c r="F10" s="72" t="s">
        <v>133</v>
      </c>
      <c r="G10" s="143">
        <v>6.5</v>
      </c>
      <c r="H10" s="21">
        <v>3</v>
      </c>
      <c r="I10" s="28">
        <f t="shared" si="0"/>
        <v>17</v>
      </c>
      <c r="J10" s="31">
        <f t="shared" si="1"/>
        <v>6</v>
      </c>
      <c r="K10" s="143">
        <v>5</v>
      </c>
      <c r="L10" s="21">
        <v>3</v>
      </c>
      <c r="M10" s="28">
        <f t="shared" si="2"/>
        <v>18</v>
      </c>
      <c r="N10" s="31">
        <f t="shared" si="3"/>
        <v>6</v>
      </c>
      <c r="O10" s="130">
        <f t="shared" si="8"/>
        <v>12</v>
      </c>
      <c r="P10" s="143">
        <f t="shared" si="4"/>
        <v>11.5</v>
      </c>
      <c r="Q10" s="21">
        <f t="shared" si="5"/>
        <v>6</v>
      </c>
      <c r="R10" s="28">
        <f t="shared" si="6"/>
        <v>145</v>
      </c>
      <c r="S10" s="131">
        <f t="shared" si="7"/>
        <v>6</v>
      </c>
      <c r="T10" s="140">
        <v>0</v>
      </c>
    </row>
    <row r="11" spans="2:20" ht="15.75" thickBot="1">
      <c r="B11" s="15"/>
      <c r="C11" s="16"/>
      <c r="D11" s="59"/>
      <c r="E11" s="38" t="s">
        <v>145</v>
      </c>
      <c r="F11" s="17"/>
      <c r="G11" s="144">
        <v>0</v>
      </c>
      <c r="H11" s="26">
        <v>0</v>
      </c>
      <c r="I11" s="29">
        <f t="shared" si="0"/>
        <v>0</v>
      </c>
      <c r="J11" s="32">
        <v>9</v>
      </c>
      <c r="K11" s="144">
        <v>0</v>
      </c>
      <c r="L11" s="26">
        <v>0</v>
      </c>
      <c r="M11" s="29">
        <f t="shared" si="2"/>
        <v>0</v>
      </c>
      <c r="N11" s="32">
        <v>9</v>
      </c>
      <c r="O11" s="133">
        <f t="shared" si="8"/>
        <v>18</v>
      </c>
      <c r="P11" s="144">
        <f t="shared" si="4"/>
        <v>0</v>
      </c>
      <c r="Q11" s="26">
        <f t="shared" si="5"/>
        <v>0</v>
      </c>
      <c r="R11" s="29">
        <f t="shared" si="6"/>
        <v>0</v>
      </c>
      <c r="S11" s="134">
        <v>9</v>
      </c>
      <c r="T11" s="141">
        <v>0</v>
      </c>
    </row>
    <row r="12" spans="2:20" ht="12.75">
      <c r="B12" s="57"/>
      <c r="C12" s="57"/>
      <c r="D12" s="57"/>
      <c r="E12" s="57"/>
      <c r="F12" s="57"/>
      <c r="G12" s="57"/>
      <c r="H12" s="57"/>
      <c r="I12" s="57"/>
      <c r="J12" s="57">
        <f>SUM(J4:J11)</f>
        <v>37</v>
      </c>
      <c r="K12" s="57"/>
      <c r="L12" s="57"/>
      <c r="M12" s="57"/>
      <c r="N12" s="57">
        <f>SUM(N4:N11)</f>
        <v>37</v>
      </c>
      <c r="O12" s="57">
        <f>SUM(O4:O11)</f>
        <v>74</v>
      </c>
      <c r="P12" s="57"/>
      <c r="Q12" s="57"/>
      <c r="R12" s="57"/>
      <c r="S12" s="57"/>
      <c r="T12" s="57">
        <f>SUM(T4:T11)</f>
        <v>30</v>
      </c>
    </row>
    <row r="14" spans="2:12" ht="15" hidden="1">
      <c r="B14" s="11" t="s">
        <v>40</v>
      </c>
      <c r="C14" s="13" t="s">
        <v>37</v>
      </c>
      <c r="D14" s="106" t="s">
        <v>82</v>
      </c>
      <c r="E14" s="23" t="s">
        <v>75</v>
      </c>
      <c r="F14" s="104" t="s">
        <v>108</v>
      </c>
      <c r="G14" s="22">
        <v>11.5</v>
      </c>
      <c r="H14" s="23">
        <v>8</v>
      </c>
      <c r="K14" s="22">
        <v>7.5</v>
      </c>
      <c r="L14" s="23">
        <v>5</v>
      </c>
    </row>
    <row r="15" spans="2:12" ht="15" hidden="1">
      <c r="B15" s="14" t="s">
        <v>36</v>
      </c>
      <c r="C15" s="58" t="s">
        <v>41</v>
      </c>
      <c r="D15" s="107" t="s">
        <v>85</v>
      </c>
      <c r="E15" s="21" t="s">
        <v>72</v>
      </c>
      <c r="F15" s="105" t="s">
        <v>136</v>
      </c>
      <c r="G15" s="24">
        <v>4.6</v>
      </c>
      <c r="H15" s="21">
        <v>4</v>
      </c>
      <c r="K15" s="24">
        <v>2</v>
      </c>
      <c r="L15" s="21">
        <v>2</v>
      </c>
    </row>
    <row r="16" ht="12.75" hidden="1"/>
    <row r="17" ht="12.75" hidden="1"/>
  </sheetData>
  <sheetProtection/>
  <mergeCells count="2">
    <mergeCell ref="B2:T2"/>
    <mergeCell ref="B3:C3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2"/>
  <sheetViews>
    <sheetView zoomScalePageLayoutView="0" workbookViewId="0" topLeftCell="B1">
      <selection activeCell="O17" sqref="O17"/>
    </sheetView>
  </sheetViews>
  <sheetFormatPr defaultColWidth="9.140625" defaultRowHeight="12.75"/>
  <cols>
    <col min="1" max="1" width="2.7109375" style="0" hidden="1" customWidth="1"/>
    <col min="2" max="2" width="4.140625" style="0" bestFit="1" customWidth="1"/>
    <col min="3" max="3" width="4.57421875" style="0" customWidth="1"/>
    <col min="4" max="4" width="18.28125" style="0" bestFit="1" customWidth="1"/>
    <col min="5" max="5" width="13.00390625" style="0" bestFit="1" customWidth="1"/>
    <col min="6" max="6" width="35.7109375" style="0" hidden="1" customWidth="1"/>
    <col min="7" max="7" width="8.57421875" style="0" customWidth="1"/>
    <col min="8" max="8" width="7.140625" style="0" customWidth="1"/>
    <col min="9" max="9" width="10.28125" style="0" hidden="1" customWidth="1"/>
    <col min="10" max="10" width="8.140625" style="0" customWidth="1"/>
    <col min="11" max="11" width="8.421875" style="0" customWidth="1"/>
    <col min="12" max="12" width="6.7109375" style="0" customWidth="1"/>
    <col min="13" max="13" width="0" style="0" hidden="1" customWidth="1"/>
    <col min="14" max="14" width="8.28125" style="0" customWidth="1"/>
    <col min="15" max="15" width="10.57421875" style="0" customWidth="1"/>
    <col min="16" max="16" width="9.57421875" style="0" customWidth="1"/>
    <col min="17" max="17" width="7.8515625" style="0" customWidth="1"/>
    <col min="18" max="18" width="0" style="0" hidden="1" customWidth="1"/>
  </cols>
  <sheetData>
    <row r="1" ht="13.5" thickBot="1"/>
    <row r="2" spans="2:20" ht="18.75" customHeight="1">
      <c r="B2" s="207" t="s">
        <v>116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9"/>
    </row>
    <row r="3" spans="2:20" ht="39" customHeight="1" thickBot="1">
      <c r="B3" s="177" t="s">
        <v>0</v>
      </c>
      <c r="C3" s="178"/>
      <c r="D3" s="62" t="s">
        <v>1</v>
      </c>
      <c r="E3" s="62" t="s">
        <v>2</v>
      </c>
      <c r="F3" s="123" t="s">
        <v>3</v>
      </c>
      <c r="G3" s="61" t="s">
        <v>4</v>
      </c>
      <c r="H3" s="62" t="s">
        <v>5</v>
      </c>
      <c r="I3" s="63"/>
      <c r="J3" s="64" t="s">
        <v>6</v>
      </c>
      <c r="K3" s="61" t="s">
        <v>7</v>
      </c>
      <c r="L3" s="62" t="s">
        <v>8</v>
      </c>
      <c r="M3" s="63"/>
      <c r="N3" s="63" t="s">
        <v>9</v>
      </c>
      <c r="O3" s="65" t="s">
        <v>10</v>
      </c>
      <c r="P3" s="62" t="s">
        <v>11</v>
      </c>
      <c r="Q3" s="66" t="s">
        <v>12</v>
      </c>
      <c r="R3" s="60"/>
      <c r="S3" s="67" t="s">
        <v>13</v>
      </c>
      <c r="T3" s="66" t="s">
        <v>14</v>
      </c>
    </row>
    <row r="4" spans="2:20" ht="15" customHeight="1">
      <c r="B4" s="11" t="s">
        <v>24</v>
      </c>
      <c r="C4" s="12" t="s">
        <v>29</v>
      </c>
      <c r="D4" s="68" t="s">
        <v>71</v>
      </c>
      <c r="E4" s="36" t="s">
        <v>72</v>
      </c>
      <c r="F4" s="71" t="s">
        <v>107</v>
      </c>
      <c r="G4" s="142">
        <v>17.6</v>
      </c>
      <c r="H4" s="23">
        <v>14</v>
      </c>
      <c r="I4" s="27">
        <f aca="true" t="shared" si="0" ref="I4:I11">COUNTIF(G$4:G$11,"&lt;"&amp;G4)*ROWS(G$4:G$11)+COUNTIF(H$4:H$11,"&lt;"&amp;H4)</f>
        <v>44</v>
      </c>
      <c r="J4" s="30">
        <f aca="true" t="shared" si="1" ref="J4:J10">IF(COUNTIF(I$4:I$10,I4)&gt;1,RANK(I4,I$4:I$10,0)+(COUNT(I$4:I$10)+1-RANK(I4,I$4:I$10,0)-RANK(I4,I$4:I$10,1))/2,RANK(I4,I$4:I$10,0)+(COUNT(I$4:I$10)+1-RANK(I4,I$4:I$10,0)-RANK(I4,I$4:I$10,1)))</f>
        <v>3</v>
      </c>
      <c r="K4" s="142">
        <v>20.7</v>
      </c>
      <c r="L4" s="23">
        <v>15</v>
      </c>
      <c r="M4" s="27">
        <f aca="true" t="shared" si="2" ref="M4:M11">COUNTIF(K$4:K$11,"&lt;"&amp;K4)*ROWS(K$4:K$11)+COUNTIF(L$4:L$11,"&lt;"&amp;L4)</f>
        <v>44</v>
      </c>
      <c r="N4" s="30">
        <f aca="true" t="shared" si="3" ref="N4:N10">IF(COUNTIF(M$4:M$11,M4)&gt;1,RANK(M4,M$4:M$11,0)+(COUNT(M$4:M$11)+1-RANK(M4,M$4:M$11,0)-RANK(M4,M$4:M$11,1))/2,RANK(M4,M$4:M$11,0)+(COUNT(M$4:M$11)+1-RANK(M4,M$4:M$11,0)-RANK(M4,M$4:M$11,1)))</f>
        <v>3</v>
      </c>
      <c r="O4" s="127">
        <f>SUM(J4,N4)</f>
        <v>6</v>
      </c>
      <c r="P4" s="142">
        <f aca="true" t="shared" si="4" ref="P4:P11">SUM(K4,G4)</f>
        <v>38.3</v>
      </c>
      <c r="Q4" s="23">
        <f aca="true" t="shared" si="5" ref="Q4:Q11">SUM(L4,H4)</f>
        <v>29</v>
      </c>
      <c r="R4" s="27">
        <f aca="true" t="shared" si="6" ref="R4:R11">(COUNTIF(O$4:O$11,"&gt;"&amp;O4)*ROWS(O$4:O$11)+COUNTIF(P$4:P$11,"&lt;"&amp;P4))*ROWS(O$4:O$11)+COUNTIF(Q$4:Q$11,"&lt;"&amp;Q4)</f>
        <v>364</v>
      </c>
      <c r="S4" s="128">
        <f aca="true" t="shared" si="7" ref="S4:S10">IF(COUNTIF(R$4:R$11,R4)&gt;1,RANK(R4,R$4:R$11,0)+(COUNT(R$4:R$11)+1-RANK(R4,R$4:R$11,0)-RANK(R4,R$4:R$11,1))/2,RANK(R4,R$4:R$11,0)+(COUNT(R$4:R$11)+1-RANK(R4,R$4:R$11,0)-RANK(R4,R$4:R$11,1)))</f>
        <v>3</v>
      </c>
      <c r="T4" s="139">
        <v>5</v>
      </c>
    </row>
    <row r="5" spans="2:20" ht="15" customHeight="1">
      <c r="B5" s="14" t="s">
        <v>22</v>
      </c>
      <c r="C5" s="1" t="s">
        <v>27</v>
      </c>
      <c r="D5" s="70" t="s">
        <v>100</v>
      </c>
      <c r="E5" s="37" t="s">
        <v>75</v>
      </c>
      <c r="F5" s="72" t="s">
        <v>146</v>
      </c>
      <c r="G5" s="143">
        <v>12.6</v>
      </c>
      <c r="H5" s="21">
        <v>9</v>
      </c>
      <c r="I5" s="28">
        <f t="shared" si="0"/>
        <v>19</v>
      </c>
      <c r="J5" s="31">
        <f t="shared" si="1"/>
        <v>6</v>
      </c>
      <c r="K5" s="143">
        <v>6</v>
      </c>
      <c r="L5" s="21">
        <v>4</v>
      </c>
      <c r="M5" s="28">
        <f t="shared" si="2"/>
        <v>9</v>
      </c>
      <c r="N5" s="31">
        <f t="shared" si="3"/>
        <v>7</v>
      </c>
      <c r="O5" s="130">
        <f aca="true" t="shared" si="8" ref="O5:O11">SUM(J5,N5)</f>
        <v>13</v>
      </c>
      <c r="P5" s="143">
        <f t="shared" si="4"/>
        <v>18.6</v>
      </c>
      <c r="Q5" s="21">
        <f t="shared" si="5"/>
        <v>13</v>
      </c>
      <c r="R5" s="28">
        <f t="shared" si="6"/>
        <v>73</v>
      </c>
      <c r="S5" s="131">
        <f t="shared" si="7"/>
        <v>7</v>
      </c>
      <c r="T5" s="140">
        <v>0</v>
      </c>
    </row>
    <row r="6" spans="2:20" ht="15" customHeight="1">
      <c r="B6" s="14" t="s">
        <v>17</v>
      </c>
      <c r="C6" s="1" t="s">
        <v>24</v>
      </c>
      <c r="D6" s="69" t="s">
        <v>92</v>
      </c>
      <c r="E6" s="37" t="s">
        <v>73</v>
      </c>
      <c r="F6" s="72" t="s">
        <v>129</v>
      </c>
      <c r="G6" s="143">
        <v>15.6</v>
      </c>
      <c r="H6" s="21">
        <v>15</v>
      </c>
      <c r="I6" s="28">
        <f t="shared" si="0"/>
        <v>37</v>
      </c>
      <c r="J6" s="31">
        <f t="shared" si="1"/>
        <v>4</v>
      </c>
      <c r="K6" s="143">
        <v>13.3</v>
      </c>
      <c r="L6" s="21">
        <v>14</v>
      </c>
      <c r="M6" s="28">
        <f t="shared" si="2"/>
        <v>19</v>
      </c>
      <c r="N6" s="31">
        <f t="shared" si="3"/>
        <v>6</v>
      </c>
      <c r="O6" s="130">
        <f t="shared" si="8"/>
        <v>10</v>
      </c>
      <c r="P6" s="143">
        <f t="shared" si="4"/>
        <v>28.9</v>
      </c>
      <c r="Q6" s="21">
        <f t="shared" si="5"/>
        <v>29</v>
      </c>
      <c r="R6" s="28">
        <f t="shared" si="6"/>
        <v>220</v>
      </c>
      <c r="S6" s="131">
        <f t="shared" si="7"/>
        <v>5</v>
      </c>
      <c r="T6" s="140">
        <v>0</v>
      </c>
    </row>
    <row r="7" spans="2:20" ht="15" customHeight="1">
      <c r="B7" s="14" t="s">
        <v>29</v>
      </c>
      <c r="C7" s="1" t="s">
        <v>22</v>
      </c>
      <c r="D7" s="69" t="s">
        <v>83</v>
      </c>
      <c r="E7" s="37" t="s">
        <v>79</v>
      </c>
      <c r="F7" s="72" t="s">
        <v>132</v>
      </c>
      <c r="G7" s="143">
        <v>31.5</v>
      </c>
      <c r="H7" s="21">
        <v>31</v>
      </c>
      <c r="I7" s="28">
        <f t="shared" si="0"/>
        <v>63</v>
      </c>
      <c r="J7" s="31">
        <f t="shared" si="1"/>
        <v>1</v>
      </c>
      <c r="K7" s="143">
        <v>42.9</v>
      </c>
      <c r="L7" s="21">
        <v>42</v>
      </c>
      <c r="M7" s="28">
        <f t="shared" si="2"/>
        <v>55</v>
      </c>
      <c r="N7" s="31">
        <f t="shared" si="3"/>
        <v>2</v>
      </c>
      <c r="O7" s="130">
        <f t="shared" si="8"/>
        <v>3</v>
      </c>
      <c r="P7" s="143">
        <f t="shared" si="4"/>
        <v>74.4</v>
      </c>
      <c r="Q7" s="21">
        <f t="shared" si="5"/>
        <v>73</v>
      </c>
      <c r="R7" s="28">
        <f t="shared" si="6"/>
        <v>447</v>
      </c>
      <c r="S7" s="131">
        <f t="shared" si="7"/>
        <v>1</v>
      </c>
      <c r="T7" s="140">
        <v>15</v>
      </c>
    </row>
    <row r="8" spans="2:20" ht="15" customHeight="1">
      <c r="B8" s="14" t="s">
        <v>26</v>
      </c>
      <c r="C8" s="1" t="s">
        <v>17</v>
      </c>
      <c r="D8" s="69" t="s">
        <v>102</v>
      </c>
      <c r="E8" s="37" t="s">
        <v>78</v>
      </c>
      <c r="F8" s="72" t="s">
        <v>139</v>
      </c>
      <c r="G8" s="143">
        <v>15</v>
      </c>
      <c r="H8" s="21">
        <v>6</v>
      </c>
      <c r="I8" s="28">
        <f t="shared" si="0"/>
        <v>25</v>
      </c>
      <c r="J8" s="31">
        <f t="shared" si="1"/>
        <v>5</v>
      </c>
      <c r="K8" s="143">
        <v>20.2</v>
      </c>
      <c r="L8" s="21">
        <v>19</v>
      </c>
      <c r="M8" s="28">
        <f t="shared" si="2"/>
        <v>37</v>
      </c>
      <c r="N8" s="31">
        <f t="shared" si="3"/>
        <v>4</v>
      </c>
      <c r="O8" s="130">
        <f t="shared" si="8"/>
        <v>9</v>
      </c>
      <c r="P8" s="143">
        <f t="shared" si="4"/>
        <v>35.2</v>
      </c>
      <c r="Q8" s="21">
        <f t="shared" si="5"/>
        <v>25</v>
      </c>
      <c r="R8" s="28">
        <f t="shared" si="6"/>
        <v>291</v>
      </c>
      <c r="S8" s="131">
        <f t="shared" si="7"/>
        <v>4</v>
      </c>
      <c r="T8" s="140">
        <v>0</v>
      </c>
    </row>
    <row r="9" spans="2:20" ht="15" customHeight="1">
      <c r="B9" s="14" t="s">
        <v>20</v>
      </c>
      <c r="C9" s="1" t="s">
        <v>26</v>
      </c>
      <c r="D9" s="69" t="s">
        <v>106</v>
      </c>
      <c r="E9" s="37" t="s">
        <v>76</v>
      </c>
      <c r="F9" s="72" t="s">
        <v>128</v>
      </c>
      <c r="G9" s="143">
        <v>17.6</v>
      </c>
      <c r="H9" s="21">
        <v>16</v>
      </c>
      <c r="I9" s="28">
        <f t="shared" si="0"/>
        <v>46</v>
      </c>
      <c r="J9" s="31">
        <f t="shared" si="1"/>
        <v>2</v>
      </c>
      <c r="K9" s="143">
        <v>45.3</v>
      </c>
      <c r="L9" s="21">
        <v>41</v>
      </c>
      <c r="M9" s="28">
        <f t="shared" si="2"/>
        <v>62</v>
      </c>
      <c r="N9" s="31">
        <f t="shared" si="3"/>
        <v>1</v>
      </c>
      <c r="O9" s="130">
        <f t="shared" si="8"/>
        <v>3</v>
      </c>
      <c r="P9" s="143">
        <f t="shared" si="4"/>
        <v>62.9</v>
      </c>
      <c r="Q9" s="21">
        <f t="shared" si="5"/>
        <v>57</v>
      </c>
      <c r="R9" s="28">
        <f t="shared" si="6"/>
        <v>438</v>
      </c>
      <c r="S9" s="131">
        <f t="shared" si="7"/>
        <v>2</v>
      </c>
      <c r="T9" s="140">
        <v>10</v>
      </c>
    </row>
    <row r="10" spans="2:20" ht="15" customHeight="1">
      <c r="B10" s="14" t="s">
        <v>27</v>
      </c>
      <c r="C10" s="1" t="s">
        <v>20</v>
      </c>
      <c r="D10" s="69" t="s">
        <v>97</v>
      </c>
      <c r="E10" s="37" t="s">
        <v>74</v>
      </c>
      <c r="F10" s="72" t="s">
        <v>131</v>
      </c>
      <c r="G10" s="143">
        <v>9.5</v>
      </c>
      <c r="H10" s="21">
        <v>7</v>
      </c>
      <c r="I10" s="28">
        <f t="shared" si="0"/>
        <v>10</v>
      </c>
      <c r="J10" s="31">
        <f t="shared" si="1"/>
        <v>7</v>
      </c>
      <c r="K10" s="143">
        <v>14.5</v>
      </c>
      <c r="L10" s="21">
        <v>12</v>
      </c>
      <c r="M10" s="28">
        <f t="shared" si="2"/>
        <v>26</v>
      </c>
      <c r="N10" s="31">
        <f t="shared" si="3"/>
        <v>5</v>
      </c>
      <c r="O10" s="130">
        <f t="shared" si="8"/>
        <v>12</v>
      </c>
      <c r="P10" s="143">
        <f t="shared" si="4"/>
        <v>24</v>
      </c>
      <c r="Q10" s="21">
        <f t="shared" si="5"/>
        <v>19</v>
      </c>
      <c r="R10" s="28">
        <f t="shared" si="6"/>
        <v>146</v>
      </c>
      <c r="S10" s="131">
        <f t="shared" si="7"/>
        <v>6</v>
      </c>
      <c r="T10" s="140">
        <v>0</v>
      </c>
    </row>
    <row r="11" spans="2:20" ht="15" customHeight="1" thickBot="1">
      <c r="B11" s="15"/>
      <c r="C11" s="16"/>
      <c r="D11" s="59"/>
      <c r="E11" s="38" t="s">
        <v>145</v>
      </c>
      <c r="F11" s="17"/>
      <c r="G11" s="144">
        <v>0</v>
      </c>
      <c r="H11" s="26">
        <v>0</v>
      </c>
      <c r="I11" s="29">
        <f t="shared" si="0"/>
        <v>0</v>
      </c>
      <c r="J11" s="32">
        <v>9</v>
      </c>
      <c r="K11" s="144">
        <v>0</v>
      </c>
      <c r="L11" s="26">
        <v>0</v>
      </c>
      <c r="M11" s="29">
        <f t="shared" si="2"/>
        <v>0</v>
      </c>
      <c r="N11" s="32">
        <v>9</v>
      </c>
      <c r="O11" s="133">
        <f t="shared" si="8"/>
        <v>18</v>
      </c>
      <c r="P11" s="144">
        <f t="shared" si="4"/>
        <v>0</v>
      </c>
      <c r="Q11" s="26">
        <f t="shared" si="5"/>
        <v>0</v>
      </c>
      <c r="R11" s="29">
        <f t="shared" si="6"/>
        <v>0</v>
      </c>
      <c r="S11" s="134">
        <v>9</v>
      </c>
      <c r="T11" s="141">
        <v>0</v>
      </c>
    </row>
    <row r="12" spans="2:20" ht="12.75">
      <c r="B12" s="57"/>
      <c r="C12" s="57"/>
      <c r="D12" s="57"/>
      <c r="E12" s="57"/>
      <c r="F12" s="57"/>
      <c r="G12" s="57"/>
      <c r="H12" s="57"/>
      <c r="I12" s="57"/>
      <c r="J12" s="57">
        <f>SUM(J4:J11)</f>
        <v>37</v>
      </c>
      <c r="K12" s="57"/>
      <c r="L12" s="57"/>
      <c r="M12" s="57"/>
      <c r="N12" s="57">
        <f>SUM(N4:N11)</f>
        <v>37</v>
      </c>
      <c r="O12" s="57">
        <f>SUM(O4:O11)</f>
        <v>74</v>
      </c>
      <c r="P12" s="57"/>
      <c r="Q12" s="57"/>
      <c r="R12" s="57"/>
      <c r="S12" s="57"/>
      <c r="T12" s="57">
        <f>SUM(T4:T11)</f>
        <v>30</v>
      </c>
    </row>
  </sheetData>
  <sheetProtection/>
  <mergeCells count="2">
    <mergeCell ref="B2:T2"/>
    <mergeCell ref="B3:C3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2"/>
  <sheetViews>
    <sheetView zoomScalePageLayoutView="0" workbookViewId="0" topLeftCell="B1">
      <selection activeCell="N10" sqref="N10"/>
    </sheetView>
  </sheetViews>
  <sheetFormatPr defaultColWidth="9.140625" defaultRowHeight="12.75"/>
  <cols>
    <col min="1" max="1" width="3.28125" style="0" hidden="1" customWidth="1"/>
    <col min="2" max="2" width="4.140625" style="0" bestFit="1" customWidth="1"/>
    <col min="3" max="3" width="4.57421875" style="0" customWidth="1"/>
    <col min="4" max="4" width="18.28125" style="0" bestFit="1" customWidth="1"/>
    <col min="5" max="5" width="13.00390625" style="0" bestFit="1" customWidth="1"/>
    <col min="6" max="6" width="35.7109375" style="0" hidden="1" customWidth="1"/>
    <col min="7" max="7" width="8.57421875" style="0" customWidth="1"/>
    <col min="8" max="8" width="7.140625" style="0" customWidth="1"/>
    <col min="9" max="9" width="10.28125" style="0" hidden="1" customWidth="1"/>
    <col min="10" max="10" width="8.140625" style="0" customWidth="1"/>
    <col min="11" max="11" width="8.421875" style="0" customWidth="1"/>
    <col min="12" max="12" width="6.7109375" style="0" customWidth="1"/>
    <col min="13" max="13" width="0" style="0" hidden="1" customWidth="1"/>
    <col min="14" max="14" width="8.28125" style="0" customWidth="1"/>
    <col min="15" max="15" width="10.57421875" style="0" customWidth="1"/>
    <col min="16" max="16" width="9.57421875" style="0" customWidth="1"/>
    <col min="17" max="17" width="7.8515625" style="0" customWidth="1"/>
    <col min="18" max="18" width="0" style="0" hidden="1" customWidth="1"/>
  </cols>
  <sheetData>
    <row r="1" ht="13.5" thickBot="1"/>
    <row r="2" spans="2:20" ht="18">
      <c r="B2" s="179" t="s">
        <v>117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2:20" ht="39" customHeight="1" thickBot="1">
      <c r="B3" s="177" t="s">
        <v>0</v>
      </c>
      <c r="C3" s="178"/>
      <c r="D3" s="62" t="s">
        <v>1</v>
      </c>
      <c r="E3" s="62" t="s">
        <v>2</v>
      </c>
      <c r="F3" s="123" t="s">
        <v>3</v>
      </c>
      <c r="G3" s="61" t="s">
        <v>4</v>
      </c>
      <c r="H3" s="62" t="s">
        <v>5</v>
      </c>
      <c r="I3" s="63"/>
      <c r="J3" s="64" t="s">
        <v>6</v>
      </c>
      <c r="K3" s="61" t="s">
        <v>7</v>
      </c>
      <c r="L3" s="62" t="s">
        <v>8</v>
      </c>
      <c r="M3" s="63"/>
      <c r="N3" s="63" t="s">
        <v>9</v>
      </c>
      <c r="O3" s="65" t="s">
        <v>10</v>
      </c>
      <c r="P3" s="62" t="s">
        <v>11</v>
      </c>
      <c r="Q3" s="66" t="s">
        <v>12</v>
      </c>
      <c r="R3" s="60"/>
      <c r="S3" s="67" t="s">
        <v>13</v>
      </c>
      <c r="T3" s="66" t="s">
        <v>14</v>
      </c>
    </row>
    <row r="4" spans="2:20" ht="15" customHeight="1">
      <c r="B4" s="11" t="s">
        <v>31</v>
      </c>
      <c r="C4" s="12" t="s">
        <v>34</v>
      </c>
      <c r="D4" s="68" t="s">
        <v>80</v>
      </c>
      <c r="E4" s="36" t="s">
        <v>72</v>
      </c>
      <c r="F4" s="71" t="s">
        <v>123</v>
      </c>
      <c r="G4" s="142">
        <v>15.5</v>
      </c>
      <c r="H4" s="23">
        <v>12</v>
      </c>
      <c r="I4" s="27">
        <f aca="true" t="shared" si="0" ref="I4:I11">COUNTIF(G$4:G$11,"&lt;"&amp;G4)*ROWS(G$4:G$11)+COUNTIF(H$4:H$11,"&lt;"&amp;H4)</f>
        <v>17</v>
      </c>
      <c r="J4" s="30">
        <f aca="true" t="shared" si="1" ref="J4:J10">IF(COUNTIF(I$4:I$10,I4)&gt;1,RANK(I4,I$4:I$10,0)+(COUNT(I$4:I$10)+1-RANK(I4,I$4:I$10,0)-RANK(I4,I$4:I$10,1))/2,RANK(I4,I$4:I$10,0)+(COUNT(I$4:I$10)+1-RANK(I4,I$4:I$10,0)-RANK(I4,I$4:I$10,1)))</f>
        <v>6</v>
      </c>
      <c r="K4" s="142">
        <v>10</v>
      </c>
      <c r="L4" s="23">
        <v>8</v>
      </c>
      <c r="M4" s="27">
        <f aca="true" t="shared" si="2" ref="M4:M11">COUNTIF(K$4:K$11,"&lt;"&amp;K4)*ROWS(K$4:K$11)+COUNTIF(L$4:L$11,"&lt;"&amp;L4)</f>
        <v>9</v>
      </c>
      <c r="N4" s="30">
        <f aca="true" t="shared" si="3" ref="N4:N10">IF(COUNTIF(M$4:M$11,M4)&gt;1,RANK(M4,M$4:M$11,0)+(COUNT(M$4:M$11)+1-RANK(M4,M$4:M$11,0)-RANK(M4,M$4:M$11,1))/2,RANK(M4,M$4:M$11,0)+(COUNT(M$4:M$11)+1-RANK(M4,M$4:M$11,0)-RANK(M4,M$4:M$11,1)))</f>
        <v>7</v>
      </c>
      <c r="O4" s="127">
        <f>SUM(J4,N4)</f>
        <v>13</v>
      </c>
      <c r="P4" s="142">
        <f aca="true" t="shared" si="4" ref="P4:P11">SUM(K4,G4)</f>
        <v>25.5</v>
      </c>
      <c r="Q4" s="23">
        <f aca="true" t="shared" si="5" ref="Q4:Q11">SUM(L4,H4)</f>
        <v>20</v>
      </c>
      <c r="R4" s="27">
        <f aca="true" t="shared" si="6" ref="R4:R11">(COUNTIF(O$4:O$11,"&gt;"&amp;O4)*ROWS(O$4:O$11)+COUNTIF(P$4:P$11,"&lt;"&amp;P4))*ROWS(O$4:O$11)+COUNTIF(Q$4:Q$11,"&lt;"&amp;Q4)</f>
        <v>73</v>
      </c>
      <c r="S4" s="128">
        <f aca="true" t="shared" si="7" ref="S4:S10">IF(COUNTIF(R$4:R$11,R4)&gt;1,RANK(R4,R$4:R$11,0)+(COUNT(R$4:R$11)+1-RANK(R4,R$4:R$11,0)-RANK(R4,R$4:R$11,1))/2,RANK(R4,R$4:R$11,0)+(COUNT(R$4:R$11)+1-RANK(R4,R$4:R$11,0)-RANK(R4,R$4:R$11,1)))</f>
        <v>7</v>
      </c>
      <c r="T4" s="139">
        <v>0</v>
      </c>
    </row>
    <row r="5" spans="2:20" ht="15" customHeight="1">
      <c r="B5" s="14" t="s">
        <v>33</v>
      </c>
      <c r="C5" s="1" t="s">
        <v>28</v>
      </c>
      <c r="D5" s="70" t="s">
        <v>103</v>
      </c>
      <c r="E5" s="37" t="s">
        <v>75</v>
      </c>
      <c r="F5" s="72" t="s">
        <v>110</v>
      </c>
      <c r="G5" s="143">
        <v>20.6</v>
      </c>
      <c r="H5" s="21">
        <v>19</v>
      </c>
      <c r="I5" s="28">
        <f t="shared" si="0"/>
        <v>26</v>
      </c>
      <c r="J5" s="31">
        <f t="shared" si="1"/>
        <v>5</v>
      </c>
      <c r="K5" s="143">
        <v>12.1</v>
      </c>
      <c r="L5" s="21">
        <v>12</v>
      </c>
      <c r="M5" s="28">
        <f t="shared" si="2"/>
        <v>18</v>
      </c>
      <c r="N5" s="31">
        <f t="shared" si="3"/>
        <v>6</v>
      </c>
      <c r="O5" s="130">
        <f aca="true" t="shared" si="8" ref="O5:O11">SUM(J5,N5)</f>
        <v>11</v>
      </c>
      <c r="P5" s="143">
        <f t="shared" si="4"/>
        <v>32.7</v>
      </c>
      <c r="Q5" s="21">
        <f t="shared" si="5"/>
        <v>31</v>
      </c>
      <c r="R5" s="28">
        <f t="shared" si="6"/>
        <v>146</v>
      </c>
      <c r="S5" s="131">
        <f t="shared" si="7"/>
        <v>6</v>
      </c>
      <c r="T5" s="140">
        <v>0</v>
      </c>
    </row>
    <row r="6" spans="2:20" ht="15" customHeight="1">
      <c r="B6" s="14" t="s">
        <v>34</v>
      </c>
      <c r="C6" s="1" t="s">
        <v>30</v>
      </c>
      <c r="D6" s="69" t="s">
        <v>84</v>
      </c>
      <c r="E6" s="37" t="s">
        <v>73</v>
      </c>
      <c r="F6" s="72" t="s">
        <v>134</v>
      </c>
      <c r="G6" s="143">
        <v>22.1</v>
      </c>
      <c r="H6" s="21">
        <v>19</v>
      </c>
      <c r="I6" s="28">
        <f t="shared" si="0"/>
        <v>34</v>
      </c>
      <c r="J6" s="31">
        <f t="shared" si="1"/>
        <v>4</v>
      </c>
      <c r="K6" s="143">
        <v>31.7</v>
      </c>
      <c r="L6" s="21">
        <v>25</v>
      </c>
      <c r="M6" s="28">
        <f t="shared" si="2"/>
        <v>62</v>
      </c>
      <c r="N6" s="31">
        <f t="shared" si="3"/>
        <v>1</v>
      </c>
      <c r="O6" s="130">
        <f t="shared" si="8"/>
        <v>5</v>
      </c>
      <c r="P6" s="143">
        <f t="shared" si="4"/>
        <v>53.8</v>
      </c>
      <c r="Q6" s="21">
        <f t="shared" si="5"/>
        <v>44</v>
      </c>
      <c r="R6" s="28">
        <f t="shared" si="6"/>
        <v>445</v>
      </c>
      <c r="S6" s="131">
        <f t="shared" si="7"/>
        <v>1</v>
      </c>
      <c r="T6" s="140">
        <v>15</v>
      </c>
    </row>
    <row r="7" spans="2:20" ht="15" customHeight="1">
      <c r="B7" s="14" t="s">
        <v>28</v>
      </c>
      <c r="C7" s="1" t="s">
        <v>32</v>
      </c>
      <c r="D7" s="69" t="s">
        <v>101</v>
      </c>
      <c r="E7" s="37" t="s">
        <v>79</v>
      </c>
      <c r="F7" s="72" t="s">
        <v>126</v>
      </c>
      <c r="G7" s="143">
        <v>27.7</v>
      </c>
      <c r="H7" s="21">
        <v>28</v>
      </c>
      <c r="I7" s="28">
        <f t="shared" si="0"/>
        <v>45</v>
      </c>
      <c r="J7" s="31">
        <f t="shared" si="1"/>
        <v>3</v>
      </c>
      <c r="K7" s="143">
        <v>21.1</v>
      </c>
      <c r="L7" s="21">
        <v>26</v>
      </c>
      <c r="M7" s="28">
        <f t="shared" si="2"/>
        <v>55</v>
      </c>
      <c r="N7" s="31">
        <f t="shared" si="3"/>
        <v>2</v>
      </c>
      <c r="O7" s="130">
        <f t="shared" si="8"/>
        <v>5</v>
      </c>
      <c r="P7" s="143">
        <f t="shared" si="4"/>
        <v>48.8</v>
      </c>
      <c r="Q7" s="21">
        <f t="shared" si="5"/>
        <v>54</v>
      </c>
      <c r="R7" s="28">
        <f t="shared" si="6"/>
        <v>431</v>
      </c>
      <c r="S7" s="131">
        <f t="shared" si="7"/>
        <v>2</v>
      </c>
      <c r="T7" s="140">
        <v>10</v>
      </c>
    </row>
    <row r="8" spans="2:20" ht="15" customHeight="1">
      <c r="B8" s="14" t="s">
        <v>30</v>
      </c>
      <c r="C8" s="1" t="s">
        <v>33</v>
      </c>
      <c r="D8" s="69" t="s">
        <v>147</v>
      </c>
      <c r="E8" s="37" t="s">
        <v>78</v>
      </c>
      <c r="F8" s="72" t="s">
        <v>138</v>
      </c>
      <c r="G8" s="143">
        <v>29.4</v>
      </c>
      <c r="H8" s="21">
        <v>28</v>
      </c>
      <c r="I8" s="28">
        <f t="shared" si="0"/>
        <v>53</v>
      </c>
      <c r="J8" s="31">
        <f t="shared" si="1"/>
        <v>2</v>
      </c>
      <c r="K8" s="143">
        <v>14.1</v>
      </c>
      <c r="L8" s="21">
        <v>14</v>
      </c>
      <c r="M8" s="28">
        <f t="shared" si="2"/>
        <v>28</v>
      </c>
      <c r="N8" s="31">
        <f t="shared" si="3"/>
        <v>4</v>
      </c>
      <c r="O8" s="130">
        <f t="shared" si="8"/>
        <v>6</v>
      </c>
      <c r="P8" s="143">
        <f t="shared" si="4"/>
        <v>43.5</v>
      </c>
      <c r="Q8" s="21">
        <f t="shared" si="5"/>
        <v>42</v>
      </c>
      <c r="R8" s="28">
        <f t="shared" si="6"/>
        <v>292</v>
      </c>
      <c r="S8" s="131">
        <f t="shared" si="7"/>
        <v>4</v>
      </c>
      <c r="T8" s="140">
        <v>0</v>
      </c>
    </row>
    <row r="9" spans="2:20" ht="15" customHeight="1">
      <c r="B9" s="14" t="s">
        <v>35</v>
      </c>
      <c r="C9" s="1" t="s">
        <v>31</v>
      </c>
      <c r="D9" s="69" t="s">
        <v>98</v>
      </c>
      <c r="E9" s="37" t="s">
        <v>76</v>
      </c>
      <c r="F9" s="72" t="s">
        <v>122</v>
      </c>
      <c r="G9" s="143">
        <v>14.7</v>
      </c>
      <c r="H9" s="21">
        <v>19</v>
      </c>
      <c r="I9" s="28">
        <f t="shared" si="0"/>
        <v>10</v>
      </c>
      <c r="J9" s="31">
        <f t="shared" si="1"/>
        <v>7</v>
      </c>
      <c r="K9" s="143">
        <v>20</v>
      </c>
      <c r="L9" s="21">
        <v>16</v>
      </c>
      <c r="M9" s="28">
        <f t="shared" si="2"/>
        <v>45</v>
      </c>
      <c r="N9" s="31">
        <f t="shared" si="3"/>
        <v>3</v>
      </c>
      <c r="O9" s="130">
        <f t="shared" si="8"/>
        <v>10</v>
      </c>
      <c r="P9" s="143">
        <f t="shared" si="4"/>
        <v>34.7</v>
      </c>
      <c r="Q9" s="21">
        <f t="shared" si="5"/>
        <v>35</v>
      </c>
      <c r="R9" s="28">
        <f t="shared" si="6"/>
        <v>219</v>
      </c>
      <c r="S9" s="131">
        <f t="shared" si="7"/>
        <v>5</v>
      </c>
      <c r="T9" s="140">
        <v>0</v>
      </c>
    </row>
    <row r="10" spans="2:20" ht="15" customHeight="1">
      <c r="B10" s="14" t="s">
        <v>32</v>
      </c>
      <c r="C10" s="1" t="s">
        <v>35</v>
      </c>
      <c r="D10" s="69" t="s">
        <v>96</v>
      </c>
      <c r="E10" s="37" t="s">
        <v>74</v>
      </c>
      <c r="F10" s="72" t="s">
        <v>124</v>
      </c>
      <c r="G10" s="143">
        <v>34.7</v>
      </c>
      <c r="H10" s="21">
        <v>31</v>
      </c>
      <c r="I10" s="28">
        <f t="shared" si="0"/>
        <v>63</v>
      </c>
      <c r="J10" s="31">
        <f t="shared" si="1"/>
        <v>1</v>
      </c>
      <c r="K10" s="143">
        <v>14.1</v>
      </c>
      <c r="L10" s="21">
        <v>13</v>
      </c>
      <c r="M10" s="28">
        <f t="shared" si="2"/>
        <v>27</v>
      </c>
      <c r="N10" s="31">
        <f t="shared" si="3"/>
        <v>5</v>
      </c>
      <c r="O10" s="130">
        <f t="shared" si="8"/>
        <v>6</v>
      </c>
      <c r="P10" s="143">
        <f t="shared" si="4"/>
        <v>48.800000000000004</v>
      </c>
      <c r="Q10" s="21">
        <f t="shared" si="5"/>
        <v>44</v>
      </c>
      <c r="R10" s="28">
        <f t="shared" si="6"/>
        <v>301</v>
      </c>
      <c r="S10" s="131">
        <f t="shared" si="7"/>
        <v>3</v>
      </c>
      <c r="T10" s="140">
        <v>5</v>
      </c>
    </row>
    <row r="11" spans="2:20" ht="15" customHeight="1" thickBot="1">
      <c r="B11" s="15"/>
      <c r="C11" s="16"/>
      <c r="D11" s="59"/>
      <c r="E11" s="38" t="s">
        <v>145</v>
      </c>
      <c r="F11" s="17"/>
      <c r="G11" s="144">
        <v>0</v>
      </c>
      <c r="H11" s="26">
        <v>0</v>
      </c>
      <c r="I11" s="29">
        <f t="shared" si="0"/>
        <v>0</v>
      </c>
      <c r="J11" s="32">
        <v>9</v>
      </c>
      <c r="K11" s="144">
        <v>0</v>
      </c>
      <c r="L11" s="26">
        <v>0</v>
      </c>
      <c r="M11" s="29">
        <f t="shared" si="2"/>
        <v>0</v>
      </c>
      <c r="N11" s="32">
        <v>9</v>
      </c>
      <c r="O11" s="133">
        <f t="shared" si="8"/>
        <v>18</v>
      </c>
      <c r="P11" s="144">
        <f t="shared" si="4"/>
        <v>0</v>
      </c>
      <c r="Q11" s="26">
        <f t="shared" si="5"/>
        <v>0</v>
      </c>
      <c r="R11" s="29">
        <f t="shared" si="6"/>
        <v>0</v>
      </c>
      <c r="S11" s="134">
        <v>9</v>
      </c>
      <c r="T11" s="141">
        <v>0</v>
      </c>
    </row>
    <row r="12" spans="2:20" ht="12.75">
      <c r="B12" s="57"/>
      <c r="C12" s="57"/>
      <c r="D12" s="57"/>
      <c r="E12" s="57"/>
      <c r="F12" s="57"/>
      <c r="G12" s="57"/>
      <c r="H12" s="57"/>
      <c r="I12" s="57"/>
      <c r="J12" s="57">
        <f>SUM(J4:J11)</f>
        <v>37</v>
      </c>
      <c r="K12" s="57"/>
      <c r="L12" s="57"/>
      <c r="M12" s="57"/>
      <c r="N12" s="57">
        <f>SUM(N4:N11)</f>
        <v>37</v>
      </c>
      <c r="O12" s="57">
        <f>SUM(O4:O11)</f>
        <v>74</v>
      </c>
      <c r="P12" s="57"/>
      <c r="Q12" s="57"/>
      <c r="R12" s="57"/>
      <c r="S12" s="57"/>
      <c r="T12" s="57">
        <f>SUM(T4:T11)</f>
        <v>30</v>
      </c>
    </row>
  </sheetData>
  <sheetProtection/>
  <mergeCells count="2">
    <mergeCell ref="B2:T2"/>
    <mergeCell ref="B3:C3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BRCKO Peter</cp:lastModifiedBy>
  <cp:lastPrinted>2015-06-29T16:31:22Z</cp:lastPrinted>
  <dcterms:created xsi:type="dcterms:W3CDTF">2013-01-10T11:46:53Z</dcterms:created>
  <dcterms:modified xsi:type="dcterms:W3CDTF">2015-06-30T11:37:57Z</dcterms:modified>
  <cp:category/>
  <cp:version/>
  <cp:contentType/>
  <cp:contentStatus/>
</cp:coreProperties>
</file>