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36" firstSheet="6" activeTab="11"/>
  </bookViews>
  <sheets>
    <sheet name="Sobota_I_kolo_sekt_A" sheetId="1" r:id="rId1"/>
    <sheet name="Sobota_I_kolo_sekt_B" sheetId="2" r:id="rId2"/>
    <sheet name="Sobota_I_kolo_sekt_C" sheetId="3" r:id="rId3"/>
    <sheet name="Sobota_I_kolo_sekt_D" sheetId="4" r:id="rId4"/>
    <sheet name="Celkovo_sobota_I_kola" sheetId="5" r:id="rId5"/>
    <sheet name="Nedela_I_kolo_sekt_A" sheetId="6" r:id="rId6"/>
    <sheet name="Nedela_I_kolo_sekt_B" sheetId="7" r:id="rId7"/>
    <sheet name="Nedela_I_kolo_sekt_C" sheetId="8" r:id="rId8"/>
    <sheet name="Nedela_I_kolo_sekt_D" sheetId="9" r:id="rId9"/>
    <sheet name="Celkovo_nedela_I_kola" sheetId="10" r:id="rId10"/>
    <sheet name="SO+NE spolu " sheetId="11" r:id="rId11"/>
    <sheet name="Celkovo_Preteky" sheetId="12" r:id="rId12"/>
  </sheets>
  <externalReferences>
    <externalReference r:id="rId15"/>
    <externalReference r:id="rId16"/>
  </externalReferences>
  <definedNames>
    <definedName name="Excel_BuiltIn__FilterDatabase_1">#REF!</definedName>
    <definedName name="ZV" localSheetId="5">'Nedela_I_kolo_sekt_A'!$E$4</definedName>
    <definedName name="ZV" localSheetId="0">'Sobota_I_kolo_sekt_A'!$E$4</definedName>
  </definedNames>
  <calcPr fullCalcOnLoad="1"/>
</workbook>
</file>

<file path=xl/sharedStrings.xml><?xml version="1.0" encoding="utf-8"?>
<sst xmlns="http://schemas.openxmlformats.org/spreadsheetml/2006/main" count="522" uniqueCount="137">
  <si>
    <t>Čísla stanovísk</t>
  </si>
  <si>
    <t>Meno, priezvisko pretekára</t>
  </si>
  <si>
    <t>MsO SRZ</t>
  </si>
  <si>
    <t>Rozhoduje</t>
  </si>
  <si>
    <t>Umiestnenie 1.č.</t>
  </si>
  <si>
    <t>Umiestnenie 2.č.</t>
  </si>
  <si>
    <t>Súčet umiestnení</t>
  </si>
  <si>
    <t>Umiestnenie CELKOM</t>
  </si>
  <si>
    <t>Body do ATP</t>
  </si>
  <si>
    <t>p.č.</t>
  </si>
  <si>
    <t>Sektor A</t>
  </si>
  <si>
    <t>Sektor B</t>
  </si>
  <si>
    <t>Sektor C</t>
  </si>
  <si>
    <t>Sektor D</t>
  </si>
  <si>
    <t>Body spolu</t>
  </si>
  <si>
    <t>Umiestnenie</t>
  </si>
  <si>
    <t>A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</si>
  <si>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</si>
  <si>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</si>
  <si>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</si>
  <si>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</si>
  <si>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</si>
  <si>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</si>
  <si>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</si>
  <si>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</si>
  <si>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</si>
  <si>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</si>
  <si>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</si>
  <si>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</si>
  <si>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</si>
  <si>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</si>
  <si>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počet rýb</t>
  </si>
  <si>
    <t>počet bodov</t>
  </si>
  <si>
    <t>Sobota</t>
  </si>
  <si>
    <t>Nedeľa</t>
  </si>
  <si>
    <t>Spolu SO+NE</t>
  </si>
  <si>
    <t xml:space="preserve">súčet umiestnení </t>
  </si>
  <si>
    <t>P.č.</t>
  </si>
  <si>
    <t>Ryby spolu</t>
  </si>
  <si>
    <t>body 1.č.</t>
  </si>
  <si>
    <t>ryby 1.č.</t>
  </si>
  <si>
    <t>body 2.č.</t>
  </si>
  <si>
    <t>ryby 2.č.</t>
  </si>
  <si>
    <t>Celkom body</t>
  </si>
  <si>
    <t>Celkom ryby</t>
  </si>
  <si>
    <t>ryby spolu</t>
  </si>
  <si>
    <t>súčet um. ABCD</t>
  </si>
  <si>
    <t>por.</t>
  </si>
  <si>
    <t>por</t>
  </si>
  <si>
    <t>súč.um.ABCD</t>
  </si>
  <si>
    <t>I. preteky Kysuca</t>
  </si>
  <si>
    <t>Súčet umiestn</t>
  </si>
  <si>
    <t xml:space="preserve">1.liga sektor A  SOBOTA                                                                                                                                                                                  </t>
  </si>
  <si>
    <t xml:space="preserve">1.liga sektor B       SOBOTA                                                                                                                                                                            </t>
  </si>
  <si>
    <t xml:space="preserve">1. liga sektor C          SOBOTA                                                                                                                                                                      </t>
  </si>
  <si>
    <t xml:space="preserve">1.liga sektor D         SOBOTA                                                                                                                                                                       </t>
  </si>
  <si>
    <t xml:space="preserve">1.liga sektor A  NEDEĽA                                                                                                                                                                                </t>
  </si>
  <si>
    <t xml:space="preserve">1.liga sektor B  NEDEĽA                                                                                                                                                                                </t>
  </si>
  <si>
    <t xml:space="preserve">1. liga sektor C NEDEĽA                                                                                                                                                                                </t>
  </si>
  <si>
    <t xml:space="preserve">1. liga  sektor D   NEDEĽA                                                                                                                                                                                </t>
  </si>
  <si>
    <t>Bratislava</t>
  </si>
  <si>
    <t>Dubnica</t>
  </si>
  <si>
    <t>Kysuca A</t>
  </si>
  <si>
    <t>Levice</t>
  </si>
  <si>
    <t>Lipt.Mikuláš</t>
  </si>
  <si>
    <t>Námestovo</t>
  </si>
  <si>
    <t>Piešťany A</t>
  </si>
  <si>
    <t>Púchov A</t>
  </si>
  <si>
    <t>Svidník</t>
  </si>
  <si>
    <t>Trenčín A</t>
  </si>
  <si>
    <t>Trenčín B</t>
  </si>
  <si>
    <t>Zvolen</t>
  </si>
  <si>
    <t>II. Preteky  Levice</t>
  </si>
  <si>
    <t>Medo Marián</t>
  </si>
  <si>
    <t>Těšický Vlasto</t>
  </si>
  <si>
    <t>Hollý Lukáš</t>
  </si>
  <si>
    <t>Novotný Robert</t>
  </si>
  <si>
    <t>Horňák Pavol</t>
  </si>
  <si>
    <t>Maslaňák Marián</t>
  </si>
  <si>
    <t>Kuhajda Rasťo</t>
  </si>
  <si>
    <t>Šajdák Rasťo</t>
  </si>
  <si>
    <t>Kačur Ľudovít</t>
  </si>
  <si>
    <t>Vojaček David</t>
  </si>
  <si>
    <t>Forgáč Matej</t>
  </si>
  <si>
    <t>Polc Ľudovít</t>
  </si>
  <si>
    <t>Ďuďák Braňo</t>
  </si>
  <si>
    <t>Lacko Július</t>
  </si>
  <si>
    <t>Varchula Marek</t>
  </si>
  <si>
    <t>Chabada Ivan</t>
  </si>
  <si>
    <t>Horňák Peter</t>
  </si>
  <si>
    <t>Medo Peter</t>
  </si>
  <si>
    <t>Mrázik Juraj</t>
  </si>
  <si>
    <t>Kanka Lukáš</t>
  </si>
  <si>
    <t>Klesniak Peter</t>
  </si>
  <si>
    <t>Václavík Juraj</t>
  </si>
  <si>
    <t>Ďurana Peter</t>
  </si>
  <si>
    <t>Hulvan Jakub</t>
  </si>
  <si>
    <t>Zachar Peter</t>
  </si>
  <si>
    <t>Hirjak Peter</t>
  </si>
  <si>
    <t>Rojtáš Marek</t>
  </si>
  <si>
    <t>Kozák Peter</t>
  </si>
  <si>
    <t>Mičo Martin</t>
  </si>
  <si>
    <t>Oťahel Matej</t>
  </si>
  <si>
    <t>Mlynarovič Laco</t>
  </si>
  <si>
    <t>Franc Pavol</t>
  </si>
  <si>
    <t>Forbak Martin</t>
  </si>
  <si>
    <t>Kavoň Marián</t>
  </si>
  <si>
    <t>Haško Dominik</t>
  </si>
  <si>
    <t>Kožuškanič Vl.</t>
  </si>
  <si>
    <t>Danek Michal</t>
  </si>
  <si>
    <t>Klimovský Peter</t>
  </si>
  <si>
    <t>Nešťák Matúš</t>
  </si>
  <si>
    <t>Hollý Rasťo</t>
  </si>
  <si>
    <t>Augustín Peter</t>
  </si>
  <si>
    <t>Kosmeľ Marián</t>
  </si>
  <si>
    <t>Maixner David</t>
  </si>
  <si>
    <t>Smatana Juraj</t>
  </si>
  <si>
    <t>Marcin Peter</t>
  </si>
  <si>
    <t>Sámela Jaroslav</t>
  </si>
  <si>
    <t>Svetlík Lukáš</t>
  </si>
  <si>
    <t>Krajč Ján</t>
  </si>
  <si>
    <t>1.liga Sobota Trenčín</t>
  </si>
  <si>
    <t>V Dubnici 20.8.2016</t>
  </si>
  <si>
    <t>Hlavný rozhodca: Hupka Vladimír</t>
  </si>
  <si>
    <t>Garant: Těšický Vlastimil</t>
  </si>
  <si>
    <t>Riaditeľ:</t>
  </si>
  <si>
    <t>Ďuďák Branislav</t>
  </si>
  <si>
    <t>Gupka Karol</t>
  </si>
  <si>
    <t>Forgač Matej</t>
  </si>
  <si>
    <t xml:space="preserve">1. liga NEDEĽA Dubnica CELKOM  </t>
  </si>
  <si>
    <t>V Dubnici 21.8.2016</t>
  </si>
  <si>
    <t>Hlavný rozhodca: Hupka Vladimír            Garant: Těšický Vlastimil            Riaditeľ:</t>
  </si>
  <si>
    <t>1. Liga prívlač Celkovo SO+NE  Trenčín - Dubnica</t>
  </si>
  <si>
    <t>Hlavný rozhodca: Hupka Vladimír              Garant: Těšický Vlastimil                Riaditeľ:</t>
  </si>
  <si>
    <t>Hlavný rozhodca: Hupka Vladimír         Garant: Těšický Vlastimil             Riaditeľ:</t>
  </si>
  <si>
    <t>III.preteky Dubnica</t>
  </si>
  <si>
    <t xml:space="preserve">1. liga  PRÍVLAČ 2016 CELKOM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</si>
</sst>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  <font>
      <u val="single"/>
      <sz val="14"/>
      <name val="Arial"/>
      <family val="2"/>
    </font>
    <font>
      <i/>
      <u val="single"/>
      <sz val="14"/>
      <name val="Arial"/>
      <family val="2"/>
    </font>
    <font>
      <i/>
      <sz val="14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1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3" fillId="17" borderId="0" applyNumberFormat="0" applyBorder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0" fillId="18" borderId="5" applyNumberFormat="0" applyAlignment="0" applyProtection="0"/>
    <xf numFmtId="0" fontId="12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7" borderId="8" applyNumberFormat="0" applyAlignment="0" applyProtection="0"/>
    <xf numFmtId="0" fontId="4" fillId="19" borderId="8" applyNumberFormat="0" applyAlignment="0" applyProtection="0"/>
    <xf numFmtId="0" fontId="14" fillId="19" borderId="9" applyNumberFormat="0" applyAlignment="0" applyProtection="0"/>
    <xf numFmtId="0" fontId="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15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0" fillId="6" borderId="30" xfId="0" applyFont="1" applyFill="1" applyBorder="1" applyAlignment="1">
      <alignment horizontal="center" vertical="center" wrapText="1"/>
    </xf>
    <xf numFmtId="0" fontId="0" fillId="6" borderId="31" xfId="0" applyFont="1" applyFill="1" applyBorder="1" applyAlignment="1">
      <alignment horizontal="center" vertical="center" wrapText="1"/>
    </xf>
    <xf numFmtId="0" fontId="0" fillId="6" borderId="32" xfId="0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172" fontId="29" fillId="7" borderId="42" xfId="0" applyNumberFormat="1" applyFont="1" applyFill="1" applyBorder="1" applyAlignment="1">
      <alignment horizontal="center" vertical="center" wrapText="1"/>
    </xf>
    <xf numFmtId="172" fontId="29" fillId="7" borderId="43" xfId="0" applyNumberFormat="1" applyFont="1" applyFill="1" applyBorder="1" applyAlignment="1">
      <alignment horizontal="center" vertical="center" wrapText="1"/>
    </xf>
    <xf numFmtId="172" fontId="29" fillId="7" borderId="44" xfId="0" applyNumberFormat="1" applyFont="1" applyFill="1" applyBorder="1" applyAlignment="1">
      <alignment horizontal="center" vertical="center" wrapText="1"/>
    </xf>
    <xf numFmtId="0" fontId="28" fillId="10" borderId="45" xfId="0" applyFont="1" applyFill="1" applyBorder="1" applyAlignment="1">
      <alignment horizontal="center" vertical="center" wrapText="1"/>
    </xf>
    <xf numFmtId="0" fontId="28" fillId="10" borderId="46" xfId="0" applyFont="1" applyFill="1" applyBorder="1" applyAlignment="1">
      <alignment horizontal="center" vertical="center" wrapText="1"/>
    </xf>
    <xf numFmtId="0" fontId="28" fillId="10" borderId="47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27" fillId="10" borderId="45" xfId="0" applyFont="1" applyFill="1" applyBorder="1" applyAlignment="1">
      <alignment horizontal="center" vertical="center" wrapText="1"/>
    </xf>
    <xf numFmtId="0" fontId="27" fillId="10" borderId="46" xfId="0" applyFont="1" applyFill="1" applyBorder="1" applyAlignment="1">
      <alignment horizontal="center" vertical="center" wrapText="1"/>
    </xf>
    <xf numFmtId="0" fontId="27" fillId="10" borderId="47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6" fillId="4" borderId="45" xfId="0" applyFont="1" applyFill="1" applyBorder="1" applyAlignment="1">
      <alignment horizontal="center" vertical="center" wrapText="1"/>
    </xf>
    <xf numFmtId="0" fontId="26" fillId="4" borderId="46" xfId="0" applyFont="1" applyFill="1" applyBorder="1" applyAlignment="1">
      <alignment horizontal="center" vertical="center" wrapText="1"/>
    </xf>
    <xf numFmtId="0" fontId="26" fillId="4" borderId="47" xfId="0" applyFont="1" applyFill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30" fillId="4" borderId="13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 vertical="center" wrapText="1"/>
    </xf>
    <xf numFmtId="0" fontId="30" fillId="4" borderId="51" xfId="0" applyFont="1" applyFill="1" applyBorder="1" applyAlignment="1">
      <alignment horizontal="center" vertical="center" wrapText="1"/>
    </xf>
    <xf numFmtId="0" fontId="30" fillId="4" borderId="52" xfId="0" applyFont="1" applyFill="1" applyBorder="1" applyAlignment="1">
      <alignment horizontal="center" vertical="center" wrapText="1"/>
    </xf>
    <xf numFmtId="0" fontId="21" fillId="24" borderId="53" xfId="0" applyFont="1" applyFill="1" applyBorder="1" applyAlignment="1">
      <alignment horizontal="center" vertical="center" wrapText="1"/>
    </xf>
    <xf numFmtId="0" fontId="21" fillId="24" borderId="54" xfId="0" applyFont="1" applyFill="1" applyBorder="1" applyAlignment="1">
      <alignment horizontal="center" vertical="center" wrapText="1"/>
    </xf>
    <xf numFmtId="0" fontId="21" fillId="24" borderId="55" xfId="0" applyFont="1" applyFill="1" applyBorder="1" applyAlignment="1">
      <alignment horizontal="center" vertical="center" wrapText="1"/>
    </xf>
    <xf numFmtId="0" fontId="21" fillId="24" borderId="45" xfId="0" applyFont="1" applyFill="1" applyBorder="1" applyAlignment="1">
      <alignment horizontal="center" vertical="center" wrapText="1"/>
    </xf>
    <xf numFmtId="0" fontId="21" fillId="24" borderId="46" xfId="0" applyFont="1" applyFill="1" applyBorder="1" applyAlignment="1">
      <alignment horizontal="center" vertical="center" wrapText="1"/>
    </xf>
    <xf numFmtId="0" fontId="21" fillId="24" borderId="47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1" fillId="25" borderId="48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25" borderId="34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0" fontId="18" fillId="0" borderId="42" xfId="0" applyNumberFormat="1" applyFont="1" applyFill="1" applyBorder="1" applyAlignment="1">
      <alignment horizontal="center" vertical="center"/>
    </xf>
    <xf numFmtId="0" fontId="21" fillId="25" borderId="49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18" fillId="0" borderId="43" xfId="0" applyNumberFormat="1" applyFont="1" applyFill="1" applyBorder="1" applyAlignment="1">
      <alignment horizontal="center" vertical="center"/>
    </xf>
    <xf numFmtId="0" fontId="21" fillId="25" borderId="50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18" fillId="0" borderId="4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59" xfId="0" applyFont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19" fillId="25" borderId="45" xfId="0" applyFont="1" applyFill="1" applyBorder="1" applyAlignment="1">
      <alignment horizontal="center" vertical="center" wrapText="1"/>
    </xf>
    <xf numFmtId="0" fontId="19" fillId="25" borderId="46" xfId="0" applyFont="1" applyFill="1" applyBorder="1" applyAlignment="1">
      <alignment horizontal="center" vertical="center" wrapText="1"/>
    </xf>
    <xf numFmtId="0" fontId="19" fillId="25" borderId="47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26" borderId="37" xfId="0" applyFont="1" applyFill="1" applyBorder="1" applyAlignment="1">
      <alignment horizontal="center" vertical="center"/>
    </xf>
    <xf numFmtId="0" fontId="21" fillId="27" borderId="48" xfId="0" applyFont="1" applyFill="1" applyBorder="1" applyAlignment="1">
      <alignment horizontal="center" vertical="center"/>
    </xf>
    <xf numFmtId="0" fontId="21" fillId="27" borderId="34" xfId="0" applyFont="1" applyFill="1" applyBorder="1" applyAlignment="1">
      <alignment horizontal="center" vertical="center"/>
    </xf>
    <xf numFmtId="0" fontId="21" fillId="27" borderId="36" xfId="0" applyFont="1" applyFill="1" applyBorder="1" applyAlignment="1">
      <alignment horizontal="center" vertical="center"/>
    </xf>
    <xf numFmtId="0" fontId="19" fillId="27" borderId="61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52" xfId="0" applyFont="1" applyFill="1" applyBorder="1" applyAlignment="1">
      <alignment horizontal="center" vertical="center" wrapText="1"/>
    </xf>
    <xf numFmtId="0" fontId="30" fillId="0" borderId="51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5" fillId="7" borderId="20" xfId="0" applyFont="1" applyFill="1" applyBorder="1" applyAlignment="1">
      <alignment horizontal="center" vertical="center" wrapText="1"/>
    </xf>
    <xf numFmtId="0" fontId="21" fillId="6" borderId="62" xfId="0" applyFont="1" applyFill="1" applyBorder="1" applyAlignment="1">
      <alignment horizontal="center" vertical="center" wrapText="1"/>
    </xf>
    <xf numFmtId="0" fontId="21" fillId="6" borderId="63" xfId="0" applyFont="1" applyFill="1" applyBorder="1" applyAlignment="1">
      <alignment horizontal="center" vertical="center" wrapText="1"/>
    </xf>
    <xf numFmtId="0" fontId="21" fillId="6" borderId="64" xfId="0" applyFont="1" applyFill="1" applyBorder="1" applyAlignment="1">
      <alignment horizontal="center" vertical="center" wrapText="1"/>
    </xf>
    <xf numFmtId="0" fontId="20" fillId="0" borderId="65" xfId="0" applyFont="1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19" fillId="0" borderId="69" xfId="0" applyFont="1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19" fillId="0" borderId="71" xfId="0" applyFont="1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19" fillId="0" borderId="65" xfId="0" applyFont="1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18" fillId="0" borderId="73" xfId="0" applyFont="1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19" fillId="0" borderId="73" xfId="0" applyFont="1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19" fillId="4" borderId="73" xfId="0" applyFont="1" applyFill="1" applyBorder="1" applyAlignment="1">
      <alignment horizontal="center" vertical="center" wrapText="1"/>
    </xf>
    <xf numFmtId="0" fontId="19" fillId="4" borderId="74" xfId="0" applyFont="1" applyFill="1" applyBorder="1" applyAlignment="1">
      <alignment horizontal="center" vertical="center" wrapText="1"/>
    </xf>
    <xf numFmtId="0" fontId="19" fillId="4" borderId="75" xfId="0" applyFont="1" applyFill="1" applyBorder="1" applyAlignment="1">
      <alignment horizontal="center" vertical="center" wrapText="1"/>
    </xf>
    <xf numFmtId="0" fontId="19" fillId="4" borderId="67" xfId="0" applyFont="1" applyFill="1" applyBorder="1" applyAlignment="1">
      <alignment horizontal="center" vertical="center" wrapText="1"/>
    </xf>
    <xf numFmtId="0" fontId="19" fillId="4" borderId="68" xfId="0" applyFont="1" applyFill="1" applyBorder="1" applyAlignment="1">
      <alignment horizontal="center" vertical="center" wrapText="1"/>
    </xf>
    <xf numFmtId="0" fontId="19" fillId="4" borderId="69" xfId="0" applyFont="1" applyFill="1" applyBorder="1" applyAlignment="1">
      <alignment horizontal="center" vertical="center" wrapText="1"/>
    </xf>
    <xf numFmtId="0" fontId="19" fillId="4" borderId="77" xfId="0" applyFont="1" applyFill="1" applyBorder="1" applyAlignment="1">
      <alignment horizontal="center" vertical="center" wrapText="1"/>
    </xf>
    <xf numFmtId="0" fontId="19" fillId="4" borderId="71" xfId="0" applyFont="1" applyFill="1" applyBorder="1" applyAlignment="1">
      <alignment horizontal="center" vertical="center" wrapText="1"/>
    </xf>
    <xf numFmtId="0" fontId="19" fillId="4" borderId="78" xfId="0" applyFont="1" applyFill="1" applyBorder="1" applyAlignment="1">
      <alignment horizontal="center" vertical="center" wrapText="1"/>
    </xf>
    <xf numFmtId="0" fontId="19" fillId="4" borderId="65" xfId="0" applyFont="1" applyFill="1" applyBorder="1" applyAlignment="1">
      <alignment horizontal="center" vertical="center" wrapText="1"/>
    </xf>
    <xf numFmtId="0" fontId="19" fillId="4" borderId="66" xfId="0" applyFont="1" applyFill="1" applyBorder="1" applyAlignment="1">
      <alignment horizontal="center" vertical="center" wrapText="1"/>
    </xf>
    <xf numFmtId="0" fontId="18" fillId="10" borderId="73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20" fillId="4" borderId="65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76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20" fillId="4" borderId="67" xfId="0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AppData\Local\Microsoft\Windows\Temporary%20Internet%20Files\Content.IE5\9CS4KE5J\pr&#237;vla&#269;%20%201.liga%20N&#225;mestov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ev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bota_I_kolo_sekt_A"/>
      <sheetName val="Sobota_I_kolo_sekt_B"/>
      <sheetName val="Sobota_I_kolo_sekt_C"/>
      <sheetName val="Sobota_I_kolo_sekt_D"/>
      <sheetName val="Celkovo_sobota_I_kola"/>
      <sheetName val="Nedela_I_kolo_sekt_A"/>
      <sheetName val="Nedela_I_kolo_sekt_B"/>
      <sheetName val="Nedela_I_kolo_sekt_C"/>
      <sheetName val="Nedela_I_kolo_sekt_D"/>
      <sheetName val="Celkovo_nedela_I_kola"/>
      <sheetName val="SO+NE spolu "/>
      <sheetName val="Celkovo_Preteky"/>
    </sheetNames>
    <sheetDataSet>
      <sheetData sheetId="10">
        <row r="5">
          <cell r="M5">
            <v>59.5</v>
          </cell>
          <cell r="N5">
            <v>68</v>
          </cell>
          <cell r="O5">
            <v>68</v>
          </cell>
        </row>
        <row r="6">
          <cell r="M6">
            <v>58</v>
          </cell>
          <cell r="N6">
            <v>86</v>
          </cell>
          <cell r="O6">
            <v>86</v>
          </cell>
        </row>
        <row r="7">
          <cell r="M7">
            <v>49</v>
          </cell>
          <cell r="N7">
            <v>90</v>
          </cell>
          <cell r="O7">
            <v>90</v>
          </cell>
        </row>
        <row r="8">
          <cell r="M8">
            <v>46</v>
          </cell>
          <cell r="N8">
            <v>104</v>
          </cell>
          <cell r="O8">
            <v>104</v>
          </cell>
        </row>
        <row r="9">
          <cell r="M9">
            <v>51</v>
          </cell>
          <cell r="N9">
            <v>104</v>
          </cell>
          <cell r="O9">
            <v>104</v>
          </cell>
        </row>
        <row r="10">
          <cell r="M10">
            <v>61</v>
          </cell>
          <cell r="N10">
            <v>78</v>
          </cell>
          <cell r="O10">
            <v>78</v>
          </cell>
        </row>
        <row r="11">
          <cell r="M11">
            <v>64</v>
          </cell>
          <cell r="N11">
            <v>63</v>
          </cell>
          <cell r="O11">
            <v>63</v>
          </cell>
        </row>
        <row r="12">
          <cell r="M12">
            <v>41</v>
          </cell>
          <cell r="N12">
            <v>98</v>
          </cell>
          <cell r="O12">
            <v>98</v>
          </cell>
        </row>
        <row r="13">
          <cell r="M13">
            <v>65</v>
          </cell>
          <cell r="N13">
            <v>67</v>
          </cell>
          <cell r="O13">
            <v>67</v>
          </cell>
        </row>
        <row r="14">
          <cell r="M14">
            <v>34</v>
          </cell>
          <cell r="N14">
            <v>121</v>
          </cell>
          <cell r="O14">
            <v>121</v>
          </cell>
        </row>
        <row r="15">
          <cell r="M15">
            <v>30.5</v>
          </cell>
          <cell r="N15">
            <v>109</v>
          </cell>
          <cell r="O15">
            <v>109</v>
          </cell>
        </row>
        <row r="16">
          <cell r="M16">
            <v>65</v>
          </cell>
          <cell r="N16">
            <v>72</v>
          </cell>
          <cell r="O16">
            <v>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bota_I_kolo_sekt_A"/>
      <sheetName val="Sobota_I_kolo_sekt_B"/>
      <sheetName val="Sobota_I_kolo_sekt_C"/>
      <sheetName val="Sobota_I_kolo_sekt_D"/>
      <sheetName val="Celkovo_sobota_I_kola"/>
      <sheetName val="Nedela_I_kolo_sekt_A"/>
      <sheetName val="Nedela_I_kolo_sekt_B"/>
      <sheetName val="Nedela_I_kolo_sekt_C"/>
      <sheetName val="Nedela_I_kolo_sekt_D"/>
      <sheetName val="Celkovo_nedela_I_kola"/>
      <sheetName val="SO+NE spolu "/>
      <sheetName val="Celkovo_Preteky"/>
    </sheetNames>
    <sheetDataSet>
      <sheetData sheetId="10">
        <row r="5">
          <cell r="M5">
            <v>52</v>
          </cell>
          <cell r="N5">
            <v>431.9</v>
          </cell>
          <cell r="O5">
            <v>357</v>
          </cell>
        </row>
        <row r="6">
          <cell r="M6">
            <v>61</v>
          </cell>
          <cell r="N6">
            <v>329</v>
          </cell>
          <cell r="O6">
            <v>282</v>
          </cell>
        </row>
        <row r="7">
          <cell r="M7">
            <v>51</v>
          </cell>
          <cell r="N7">
            <v>391.79999999999995</v>
          </cell>
          <cell r="O7">
            <v>302</v>
          </cell>
        </row>
        <row r="8">
          <cell r="M8">
            <v>42</v>
          </cell>
          <cell r="N8">
            <v>431.2</v>
          </cell>
          <cell r="O8">
            <v>364</v>
          </cell>
        </row>
        <row r="9">
          <cell r="M9">
            <v>36</v>
          </cell>
          <cell r="N9">
            <v>424.40000000000003</v>
          </cell>
          <cell r="O9">
            <v>298</v>
          </cell>
        </row>
        <row r="10">
          <cell r="M10">
            <v>75</v>
          </cell>
          <cell r="N10">
            <v>288.6</v>
          </cell>
          <cell r="O10">
            <v>233</v>
          </cell>
        </row>
        <row r="11">
          <cell r="M11">
            <v>36</v>
          </cell>
          <cell r="N11">
            <v>489.1</v>
          </cell>
          <cell r="O11">
            <v>425</v>
          </cell>
        </row>
        <row r="12">
          <cell r="M12">
            <v>53</v>
          </cell>
          <cell r="N12">
            <v>367.90000000000003</v>
          </cell>
          <cell r="O12">
            <v>291</v>
          </cell>
        </row>
        <row r="13">
          <cell r="M13">
            <v>41</v>
          </cell>
          <cell r="N13">
            <v>406.79999999999995</v>
          </cell>
          <cell r="O13">
            <v>407</v>
          </cell>
        </row>
        <row r="14">
          <cell r="M14">
            <v>48</v>
          </cell>
          <cell r="N14">
            <v>413</v>
          </cell>
          <cell r="O14">
            <v>355</v>
          </cell>
        </row>
        <row r="15">
          <cell r="M15">
            <v>56</v>
          </cell>
          <cell r="N15">
            <v>331.9</v>
          </cell>
          <cell r="O15">
            <v>282</v>
          </cell>
        </row>
        <row r="16">
          <cell r="M16">
            <v>73</v>
          </cell>
          <cell r="N16">
            <v>354.70000000000005</v>
          </cell>
          <cell r="O16">
            <v>304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T15" sqref="T15"/>
    </sheetView>
  </sheetViews>
  <sheetFormatPr defaultColWidth="9.140625" defaultRowHeight="12.75"/>
  <cols>
    <col min="1" max="1" width="0.2890625" style="0" customWidth="1"/>
    <col min="2" max="3" width="5.57421875" style="0" bestFit="1" customWidth="1"/>
    <col min="4" max="4" width="19.28125" style="0" customWidth="1"/>
    <col min="5" max="5" width="14.7109375" style="0" customWidth="1"/>
    <col min="6" max="6" width="7.421875" style="0" customWidth="1"/>
    <col min="7" max="8" width="7.140625" style="0" customWidth="1"/>
    <col min="9" max="9" width="10.28125" style="0" hidden="1" customWidth="1"/>
    <col min="10" max="10" width="8.57421875" style="0" customWidth="1"/>
    <col min="11" max="11" width="6.7109375" style="0" customWidth="1"/>
    <col min="12" max="12" width="7.7109375" style="0" customWidth="1"/>
    <col min="13" max="13" width="0" style="0" hidden="1" customWidth="1"/>
    <col min="14" max="14" width="8.57421875" style="0" customWidth="1"/>
    <col min="15" max="15" width="8.421875" style="0" customWidth="1"/>
    <col min="16" max="16" width="7.57421875" style="0" customWidth="1"/>
    <col min="17" max="17" width="7.140625" style="0" customWidth="1"/>
    <col min="18" max="18" width="0" style="0" hidden="1" customWidth="1"/>
  </cols>
  <sheetData>
    <row r="1" ht="13.5" thickBot="1"/>
    <row r="2" spans="2:20" ht="18.75" thickBot="1">
      <c r="B2" s="127" t="s">
        <v>52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2:20" ht="39" thickBot="1">
      <c r="B3" s="128" t="s">
        <v>0</v>
      </c>
      <c r="C3" s="128"/>
      <c r="D3" s="8" t="s">
        <v>1</v>
      </c>
      <c r="E3" s="8" t="s">
        <v>2</v>
      </c>
      <c r="F3" s="9" t="s">
        <v>3</v>
      </c>
      <c r="G3" s="10" t="s">
        <v>39</v>
      </c>
      <c r="H3" s="11" t="s">
        <v>40</v>
      </c>
      <c r="I3" s="12"/>
      <c r="J3" s="13" t="s">
        <v>4</v>
      </c>
      <c r="K3" s="10" t="s">
        <v>41</v>
      </c>
      <c r="L3" s="11" t="s">
        <v>42</v>
      </c>
      <c r="M3" s="12"/>
      <c r="N3" s="12" t="s">
        <v>5</v>
      </c>
      <c r="O3" s="25" t="s">
        <v>51</v>
      </c>
      <c r="P3" s="26" t="s">
        <v>43</v>
      </c>
      <c r="Q3" s="27" t="s">
        <v>44</v>
      </c>
      <c r="R3" s="14"/>
      <c r="S3" s="15" t="s">
        <v>7</v>
      </c>
      <c r="T3" s="13" t="s">
        <v>8</v>
      </c>
    </row>
    <row r="4" spans="2:20" ht="18.75">
      <c r="B4" s="16">
        <v>1</v>
      </c>
      <c r="C4" s="17">
        <v>7</v>
      </c>
      <c r="D4" s="18" t="s">
        <v>73</v>
      </c>
      <c r="E4" s="107" t="s">
        <v>60</v>
      </c>
      <c r="F4" s="22"/>
      <c r="G4" s="30">
        <v>26.5</v>
      </c>
      <c r="H4" s="31">
        <v>26</v>
      </c>
      <c r="I4" s="52">
        <f>COUNTIF(G$4:G$15,"&lt;"&amp;G4)*ROWS(G$4:G$15)+COUNTIF(H$4:H$15,"&lt;"&amp;H4)</f>
        <v>104</v>
      </c>
      <c r="J4" s="55">
        <f>IF(COUNTIF(I$4:I$15,I4)&gt;1,RANK(I4,I$4:I$15,0)+(COUNT(I$4:I$15)+1-RANK(I4,I$4:I$15,0)-RANK(I4,I$4:I$15,1))/2,RANK(I4,I$4:I$15,0)+(COUNT(I$4:I$15)+1-RANK(I4,I$4:I$15,0)-RANK(I4,I$4:I$15,1)))</f>
        <v>4</v>
      </c>
      <c r="K4" s="58">
        <v>30.4</v>
      </c>
      <c r="L4" s="31">
        <v>28</v>
      </c>
      <c r="M4" s="52">
        <f>COUNTIF(K$4:K$15,"&lt;"&amp;K4)*ROWS(K$4:K$15)+COUNTIF(L$4:L$15,"&lt;"&amp;L4)</f>
        <v>143</v>
      </c>
      <c r="N4" s="55">
        <f>IF(COUNTIF(M$4:M$15,M4)&gt;1,RANK(M4,M$4:M$15,0)+(COUNT(M$4:M$15)+1-RANK(M4,M$4:M$15,0)-RANK(M4,M$4:M$15,1))/2,RANK(M4,M$4:M$15,0)+(COUNT(M$4:M$15)+1-RANK(M4,M$4:M$15,0)-RANK(M4,M$4:M$15,1)))</f>
        <v>1</v>
      </c>
      <c r="O4" s="49">
        <f>SUM(J4,N4)</f>
        <v>5</v>
      </c>
      <c r="P4" s="46">
        <f aca="true" t="shared" si="0" ref="P4:P15">SUM(K4,G4)</f>
        <v>56.9</v>
      </c>
      <c r="Q4" s="32">
        <f aca="true" t="shared" si="1" ref="Q4:Q15">SUM(L4,H4)</f>
        <v>54</v>
      </c>
      <c r="R4" s="37">
        <f>(COUNTIF(O$4:O$15,"&gt;"&amp;O4)*ROWS(O$4:O$14)+COUNTIF(P$4:P$15,"&lt;"&amp;P4))*ROWS(O$4:O$15)+COUNTIF(Q$4:Q$15,"&lt;"&amp;Q4)</f>
        <v>1558</v>
      </c>
      <c r="S4" s="43">
        <f>IF(COUNTIF(R$4:R$15,R4)&gt;1,RANK(R4,R$4:R$15,0)+(COUNT(R$4:R$15)+1-RANK(R4,R$4:R$15,0)-RANK(R4,R$4:R$15,1))/2,RANK(R4,R$4:R$15,0)+(COUNT(R$4:R$15)+1-RANK(R4,R$4:R$15,0)-RANK(R4,R$4:R$15,1)))</f>
        <v>1</v>
      </c>
      <c r="T4" s="40">
        <v>50</v>
      </c>
    </row>
    <row r="5" spans="2:20" ht="18.75">
      <c r="B5" s="19">
        <v>6</v>
      </c>
      <c r="C5" s="1">
        <v>12</v>
      </c>
      <c r="D5" s="94" t="s">
        <v>74</v>
      </c>
      <c r="E5" s="108" t="s">
        <v>61</v>
      </c>
      <c r="F5" s="23"/>
      <c r="G5" s="33">
        <v>42.1</v>
      </c>
      <c r="H5" s="28">
        <v>29</v>
      </c>
      <c r="I5" s="53">
        <f aca="true" t="shared" si="2" ref="I5:I15">COUNTIF(G$4:G$15,"&lt;"&amp;G5)*ROWS(G$4:G$15)+COUNTIF(H$4:H$15,"&lt;"&amp;H5)</f>
        <v>117</v>
      </c>
      <c r="J5" s="56">
        <f aca="true" t="shared" si="3" ref="J5:J15">IF(COUNTIF(I$4:I$15,I5)&gt;1,RANK(I5,I$4:I$15,0)+(COUNT(I$4:I$15)+1-RANK(I5,I$4:I$15,0)-RANK(I5,I$4:I$15,1))/2,RANK(I5,I$4:I$15,0)+(COUNT(I$4:I$15)+1-RANK(I5,I$4:I$15,0)-RANK(I5,I$4:I$15,1)))</f>
        <v>3</v>
      </c>
      <c r="K5" s="59">
        <v>20</v>
      </c>
      <c r="L5" s="28">
        <v>14</v>
      </c>
      <c r="M5" s="53">
        <f aca="true" t="shared" si="4" ref="M5:M15">COUNTIF(K$4:K$15,"&lt;"&amp;K5)*ROWS(K$4:K$15)+COUNTIF(L$4:L$15,"&lt;"&amp;L5)</f>
        <v>117</v>
      </c>
      <c r="N5" s="56">
        <f aca="true" t="shared" si="5" ref="N5:N15">IF(COUNTIF(M$4:M$15,M5)&gt;1,RANK(M5,M$4:M$15,0)+(COUNT(M$4:M$15)+1-RANK(M5,M$4:M$15,0)-RANK(M5,M$4:M$15,1))/2,RANK(M5,M$4:M$15,0)+(COUNT(M$4:M$15)+1-RANK(M5,M$4:M$15,0)-RANK(M5,M$4:M$15,1)))</f>
        <v>3</v>
      </c>
      <c r="O5" s="50">
        <f aca="true" t="shared" si="6" ref="O5:O15">SUM(J5,N5)</f>
        <v>6</v>
      </c>
      <c r="P5" s="47">
        <f t="shared" si="0"/>
        <v>62.1</v>
      </c>
      <c r="Q5" s="29">
        <f t="shared" si="1"/>
        <v>43</v>
      </c>
      <c r="R5" s="38">
        <f aca="true" t="shared" si="7" ref="R5:R15">(COUNTIF(O$4:O$15,"&gt;"&amp;O5)*ROWS(O$4:O$14)+COUNTIF(P$4:P$15,"&lt;"&amp;P5))*ROWS(O$4:O$15)+COUNTIF(Q$4:Q$15,"&lt;"&amp;Q5)</f>
        <v>1328</v>
      </c>
      <c r="S5" s="44">
        <f aca="true" t="shared" si="8" ref="S5:S15">IF(COUNTIF(R$4:R$15,R5)&gt;1,RANK(R5,R$4:R$15,0)+(COUNT(R$4:R$15)+1-RANK(R5,R$4:R$15,0)-RANK(R5,R$4:R$15,1))/2,RANK(R5,R$4:R$15,0)+(COUNT(R$4:R$15)+1-RANK(R5,R$4:R$15,0)-RANK(R5,R$4:R$15,1)))</f>
        <v>2</v>
      </c>
      <c r="T5" s="41">
        <v>45</v>
      </c>
    </row>
    <row r="6" spans="2:20" ht="18.75">
      <c r="B6" s="19">
        <v>4</v>
      </c>
      <c r="C6" s="1">
        <v>10</v>
      </c>
      <c r="D6" s="94" t="s">
        <v>75</v>
      </c>
      <c r="E6" s="108" t="s">
        <v>62</v>
      </c>
      <c r="F6" s="23"/>
      <c r="G6" s="33">
        <v>23.9</v>
      </c>
      <c r="H6" s="28">
        <v>20</v>
      </c>
      <c r="I6" s="53">
        <f t="shared" si="2"/>
        <v>91</v>
      </c>
      <c r="J6" s="56">
        <f t="shared" si="3"/>
        <v>5</v>
      </c>
      <c r="K6" s="59">
        <v>20.2</v>
      </c>
      <c r="L6" s="28">
        <v>14</v>
      </c>
      <c r="M6" s="53">
        <f t="shared" si="4"/>
        <v>129</v>
      </c>
      <c r="N6" s="56">
        <f t="shared" si="5"/>
        <v>2</v>
      </c>
      <c r="O6" s="50">
        <f t="shared" si="6"/>
        <v>7</v>
      </c>
      <c r="P6" s="47">
        <f t="shared" si="0"/>
        <v>44.099999999999994</v>
      </c>
      <c r="Q6" s="29">
        <f t="shared" si="1"/>
        <v>34</v>
      </c>
      <c r="R6" s="38">
        <f t="shared" si="7"/>
        <v>1147</v>
      </c>
      <c r="S6" s="44">
        <f t="shared" si="8"/>
        <v>4</v>
      </c>
      <c r="T6" s="41">
        <v>35</v>
      </c>
    </row>
    <row r="7" spans="2:20" ht="18.75">
      <c r="B7" s="19">
        <v>9</v>
      </c>
      <c r="C7" s="1">
        <v>3</v>
      </c>
      <c r="D7" s="94" t="s">
        <v>76</v>
      </c>
      <c r="E7" s="108" t="s">
        <v>63</v>
      </c>
      <c r="F7" s="23"/>
      <c r="G7" s="33">
        <v>22</v>
      </c>
      <c r="H7" s="28">
        <v>15</v>
      </c>
      <c r="I7" s="53">
        <f t="shared" si="2"/>
        <v>77</v>
      </c>
      <c r="J7" s="56">
        <f t="shared" si="3"/>
        <v>6</v>
      </c>
      <c r="K7" s="59">
        <v>3.5</v>
      </c>
      <c r="L7" s="28">
        <v>3</v>
      </c>
      <c r="M7" s="53">
        <f t="shared" si="4"/>
        <v>0</v>
      </c>
      <c r="N7" s="56">
        <f t="shared" si="5"/>
        <v>12</v>
      </c>
      <c r="O7" s="50">
        <f t="shared" si="6"/>
        <v>18</v>
      </c>
      <c r="P7" s="47">
        <f t="shared" si="0"/>
        <v>25.5</v>
      </c>
      <c r="Q7" s="29">
        <f t="shared" si="1"/>
        <v>18</v>
      </c>
      <c r="R7" s="38">
        <f t="shared" si="7"/>
        <v>460</v>
      </c>
      <c r="S7" s="44">
        <f t="shared" si="8"/>
        <v>9</v>
      </c>
      <c r="T7" s="41">
        <v>10</v>
      </c>
    </row>
    <row r="8" spans="2:20" ht="18.75">
      <c r="B8" s="19">
        <v>2</v>
      </c>
      <c r="C8" s="1">
        <v>8</v>
      </c>
      <c r="D8" s="94" t="s">
        <v>77</v>
      </c>
      <c r="E8" s="108" t="s">
        <v>64</v>
      </c>
      <c r="F8" s="23"/>
      <c r="G8" s="33">
        <v>9.5</v>
      </c>
      <c r="H8" s="28">
        <v>4</v>
      </c>
      <c r="I8" s="53">
        <f t="shared" si="2"/>
        <v>12</v>
      </c>
      <c r="J8" s="56">
        <f t="shared" si="3"/>
        <v>11</v>
      </c>
      <c r="K8" s="59">
        <v>11</v>
      </c>
      <c r="L8" s="28">
        <v>6</v>
      </c>
      <c r="M8" s="53">
        <f t="shared" si="4"/>
        <v>50</v>
      </c>
      <c r="N8" s="56">
        <f t="shared" si="5"/>
        <v>8</v>
      </c>
      <c r="O8" s="50">
        <f t="shared" si="6"/>
        <v>19</v>
      </c>
      <c r="P8" s="47">
        <f t="shared" si="0"/>
        <v>20.5</v>
      </c>
      <c r="Q8" s="29">
        <f t="shared" si="1"/>
        <v>10</v>
      </c>
      <c r="R8" s="38">
        <f t="shared" si="7"/>
        <v>24</v>
      </c>
      <c r="S8" s="44">
        <f t="shared" si="8"/>
        <v>11</v>
      </c>
      <c r="T8" s="41">
        <v>0</v>
      </c>
    </row>
    <row r="9" spans="2:20" ht="18.75">
      <c r="B9" s="19">
        <v>10</v>
      </c>
      <c r="C9" s="1">
        <v>4</v>
      </c>
      <c r="D9" s="95" t="s">
        <v>78</v>
      </c>
      <c r="E9" s="108" t="s">
        <v>65</v>
      </c>
      <c r="F9" s="23"/>
      <c r="G9" s="33">
        <v>13</v>
      </c>
      <c r="H9" s="28">
        <v>10</v>
      </c>
      <c r="I9" s="53">
        <f t="shared" si="2"/>
        <v>39</v>
      </c>
      <c r="J9" s="56">
        <f t="shared" si="3"/>
        <v>9</v>
      </c>
      <c r="K9" s="59">
        <v>6.6</v>
      </c>
      <c r="L9" s="28">
        <v>7</v>
      </c>
      <c r="M9" s="53">
        <f t="shared" si="4"/>
        <v>29</v>
      </c>
      <c r="N9" s="56">
        <f t="shared" si="5"/>
        <v>10</v>
      </c>
      <c r="O9" s="50">
        <f t="shared" si="6"/>
        <v>19</v>
      </c>
      <c r="P9" s="47">
        <f t="shared" si="0"/>
        <v>19.6</v>
      </c>
      <c r="Q9" s="29">
        <f t="shared" si="1"/>
        <v>17</v>
      </c>
      <c r="R9" s="38">
        <f t="shared" si="7"/>
        <v>15</v>
      </c>
      <c r="S9" s="44">
        <f t="shared" si="8"/>
        <v>12</v>
      </c>
      <c r="T9" s="41">
        <v>0</v>
      </c>
    </row>
    <row r="10" spans="2:20" ht="18.75">
      <c r="B10" s="19">
        <v>8</v>
      </c>
      <c r="C10" s="1">
        <v>2</v>
      </c>
      <c r="D10" s="94" t="s">
        <v>79</v>
      </c>
      <c r="E10" s="108" t="s">
        <v>66</v>
      </c>
      <c r="F10" s="23"/>
      <c r="G10" s="33">
        <v>17.5</v>
      </c>
      <c r="H10" s="28">
        <v>12</v>
      </c>
      <c r="I10" s="53">
        <f t="shared" si="2"/>
        <v>52</v>
      </c>
      <c r="J10" s="56">
        <f t="shared" si="3"/>
        <v>8</v>
      </c>
      <c r="K10" s="59">
        <v>7</v>
      </c>
      <c r="L10" s="28">
        <v>6</v>
      </c>
      <c r="M10" s="53">
        <f t="shared" si="4"/>
        <v>38</v>
      </c>
      <c r="N10" s="56">
        <f t="shared" si="5"/>
        <v>9</v>
      </c>
      <c r="O10" s="50">
        <f t="shared" si="6"/>
        <v>17</v>
      </c>
      <c r="P10" s="47">
        <f t="shared" si="0"/>
        <v>24.5</v>
      </c>
      <c r="Q10" s="29">
        <f t="shared" si="1"/>
        <v>18</v>
      </c>
      <c r="R10" s="38">
        <f t="shared" si="7"/>
        <v>580</v>
      </c>
      <c r="S10" s="44">
        <f t="shared" si="8"/>
        <v>8</v>
      </c>
      <c r="T10" s="41">
        <v>15</v>
      </c>
    </row>
    <row r="11" spans="2:20" ht="18.75">
      <c r="B11" s="19">
        <v>3</v>
      </c>
      <c r="C11" s="1">
        <v>9</v>
      </c>
      <c r="D11" s="94" t="s">
        <v>80</v>
      </c>
      <c r="E11" s="108" t="s">
        <v>67</v>
      </c>
      <c r="F11" s="23"/>
      <c r="G11" s="33">
        <v>11.5</v>
      </c>
      <c r="H11" s="28">
        <v>5</v>
      </c>
      <c r="I11" s="53">
        <f t="shared" si="2"/>
        <v>25</v>
      </c>
      <c r="J11" s="56">
        <f t="shared" si="3"/>
        <v>10</v>
      </c>
      <c r="K11" s="59">
        <v>12.5</v>
      </c>
      <c r="L11" s="28">
        <v>5</v>
      </c>
      <c r="M11" s="53">
        <f t="shared" si="4"/>
        <v>85</v>
      </c>
      <c r="N11" s="56">
        <f t="shared" si="5"/>
        <v>5</v>
      </c>
      <c r="O11" s="50">
        <f t="shared" si="6"/>
        <v>15</v>
      </c>
      <c r="P11" s="47">
        <f t="shared" si="0"/>
        <v>24</v>
      </c>
      <c r="Q11" s="29">
        <f t="shared" si="1"/>
        <v>10</v>
      </c>
      <c r="R11" s="38">
        <f t="shared" si="7"/>
        <v>696</v>
      </c>
      <c r="S11" s="44">
        <f t="shared" si="8"/>
        <v>7</v>
      </c>
      <c r="T11" s="41">
        <v>20</v>
      </c>
    </row>
    <row r="12" spans="2:20" ht="18.75">
      <c r="B12" s="19">
        <v>7</v>
      </c>
      <c r="C12" s="1">
        <v>1</v>
      </c>
      <c r="D12" s="94" t="s">
        <v>81</v>
      </c>
      <c r="E12" s="108" t="s">
        <v>68</v>
      </c>
      <c r="F12" s="23"/>
      <c r="G12" s="33">
        <v>55</v>
      </c>
      <c r="H12" s="28">
        <v>37</v>
      </c>
      <c r="I12" s="53">
        <f t="shared" si="2"/>
        <v>142</v>
      </c>
      <c r="J12" s="56">
        <f t="shared" si="3"/>
        <v>1</v>
      </c>
      <c r="K12" s="59">
        <v>6.5</v>
      </c>
      <c r="L12" s="28">
        <v>6</v>
      </c>
      <c r="M12" s="53">
        <f t="shared" si="4"/>
        <v>14</v>
      </c>
      <c r="N12" s="56">
        <f t="shared" si="5"/>
        <v>11</v>
      </c>
      <c r="O12" s="50">
        <f t="shared" si="6"/>
        <v>12</v>
      </c>
      <c r="P12" s="47">
        <f t="shared" si="0"/>
        <v>61.5</v>
      </c>
      <c r="Q12" s="29">
        <f t="shared" si="1"/>
        <v>43</v>
      </c>
      <c r="R12" s="38">
        <f t="shared" si="7"/>
        <v>1052</v>
      </c>
      <c r="S12" s="44">
        <f t="shared" si="8"/>
        <v>5</v>
      </c>
      <c r="T12" s="41">
        <v>30</v>
      </c>
    </row>
    <row r="13" spans="2:20" ht="18.75">
      <c r="B13" s="19">
        <v>5</v>
      </c>
      <c r="C13" s="1">
        <v>11</v>
      </c>
      <c r="D13" s="94" t="s">
        <v>82</v>
      </c>
      <c r="E13" s="108" t="s">
        <v>69</v>
      </c>
      <c r="F13" s="23"/>
      <c r="G13" s="33">
        <v>43.4</v>
      </c>
      <c r="H13" s="28">
        <v>44</v>
      </c>
      <c r="I13" s="53">
        <f t="shared" si="2"/>
        <v>131</v>
      </c>
      <c r="J13" s="56">
        <f t="shared" si="3"/>
        <v>2</v>
      </c>
      <c r="K13" s="59">
        <v>15.6</v>
      </c>
      <c r="L13" s="28">
        <v>11</v>
      </c>
      <c r="M13" s="53">
        <f t="shared" si="4"/>
        <v>104</v>
      </c>
      <c r="N13" s="56">
        <f t="shared" si="5"/>
        <v>4</v>
      </c>
      <c r="O13" s="50">
        <f t="shared" si="6"/>
        <v>6</v>
      </c>
      <c r="P13" s="47">
        <f t="shared" si="0"/>
        <v>59</v>
      </c>
      <c r="Q13" s="29">
        <f t="shared" si="1"/>
        <v>55</v>
      </c>
      <c r="R13" s="38">
        <f t="shared" si="7"/>
        <v>1307</v>
      </c>
      <c r="S13" s="44">
        <f t="shared" si="8"/>
        <v>3</v>
      </c>
      <c r="T13" s="41">
        <v>40</v>
      </c>
    </row>
    <row r="14" spans="2:20" ht="18.75">
      <c r="B14" s="19">
        <v>11</v>
      </c>
      <c r="C14" s="1">
        <v>5</v>
      </c>
      <c r="D14" s="7" t="s">
        <v>83</v>
      </c>
      <c r="E14" s="108" t="s">
        <v>70</v>
      </c>
      <c r="F14" s="23"/>
      <c r="G14" s="33">
        <v>19.7</v>
      </c>
      <c r="H14" s="28">
        <v>18</v>
      </c>
      <c r="I14" s="53">
        <f t="shared" si="2"/>
        <v>66</v>
      </c>
      <c r="J14" s="56">
        <f t="shared" si="3"/>
        <v>7</v>
      </c>
      <c r="K14" s="59">
        <v>11</v>
      </c>
      <c r="L14" s="28">
        <v>8</v>
      </c>
      <c r="M14" s="53">
        <f t="shared" si="4"/>
        <v>54</v>
      </c>
      <c r="N14" s="56">
        <f t="shared" si="5"/>
        <v>6.5</v>
      </c>
      <c r="O14" s="50">
        <f t="shared" si="6"/>
        <v>13.5</v>
      </c>
      <c r="P14" s="47">
        <f t="shared" si="0"/>
        <v>30.7</v>
      </c>
      <c r="Q14" s="29">
        <f t="shared" si="1"/>
        <v>26</v>
      </c>
      <c r="R14" s="38">
        <f t="shared" si="7"/>
        <v>870</v>
      </c>
      <c r="S14" s="44">
        <f t="shared" si="8"/>
        <v>6</v>
      </c>
      <c r="T14" s="41">
        <v>25</v>
      </c>
    </row>
    <row r="15" spans="2:20" ht="19.5" thickBot="1">
      <c r="B15" s="20">
        <v>12</v>
      </c>
      <c r="C15" s="21">
        <v>6</v>
      </c>
      <c r="D15" s="96" t="s">
        <v>84</v>
      </c>
      <c r="E15" s="109" t="s">
        <v>71</v>
      </c>
      <c r="F15" s="24"/>
      <c r="G15" s="34">
        <v>8</v>
      </c>
      <c r="H15" s="35">
        <v>5</v>
      </c>
      <c r="I15" s="54">
        <f t="shared" si="2"/>
        <v>1</v>
      </c>
      <c r="J15" s="57">
        <f t="shared" si="3"/>
        <v>12</v>
      </c>
      <c r="K15" s="60">
        <v>11</v>
      </c>
      <c r="L15" s="35">
        <v>8</v>
      </c>
      <c r="M15" s="54">
        <f t="shared" si="4"/>
        <v>54</v>
      </c>
      <c r="N15" s="57">
        <f t="shared" si="5"/>
        <v>6.5</v>
      </c>
      <c r="O15" s="51">
        <f t="shared" si="6"/>
        <v>18.5</v>
      </c>
      <c r="P15" s="48">
        <f t="shared" si="0"/>
        <v>19</v>
      </c>
      <c r="Q15" s="36">
        <f t="shared" si="1"/>
        <v>13</v>
      </c>
      <c r="R15" s="39">
        <f t="shared" si="7"/>
        <v>266</v>
      </c>
      <c r="S15" s="45">
        <f t="shared" si="8"/>
        <v>10</v>
      </c>
      <c r="T15" s="42">
        <v>5</v>
      </c>
    </row>
    <row r="16" spans="2:20" ht="12.75">
      <c r="B16" s="90"/>
      <c r="C16" s="90"/>
      <c r="D16" s="90"/>
      <c r="E16" s="90"/>
      <c r="F16" s="90"/>
      <c r="G16" s="90"/>
      <c r="H16" s="90"/>
      <c r="I16" s="90"/>
      <c r="J16" s="90">
        <f>SUM(J4:J15)</f>
        <v>78</v>
      </c>
      <c r="K16" s="90"/>
      <c r="L16" s="90"/>
      <c r="M16" s="90"/>
      <c r="N16" s="90">
        <f>SUM(N4:N15)</f>
        <v>78</v>
      </c>
      <c r="O16" s="90">
        <f>SUM(O4:O15)</f>
        <v>156</v>
      </c>
      <c r="P16" s="90"/>
      <c r="Q16" s="90"/>
      <c r="R16" s="90"/>
      <c r="S16" s="90"/>
      <c r="T16" s="90">
        <f>SUM(T4:T15)</f>
        <v>275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9"/>
  <sheetViews>
    <sheetView zoomScalePageLayoutView="0" workbookViewId="0" topLeftCell="C1">
      <selection activeCell="S16" sqref="S16"/>
    </sheetView>
  </sheetViews>
  <sheetFormatPr defaultColWidth="9.140625" defaultRowHeight="12.75"/>
  <cols>
    <col min="1" max="1" width="3.28125" style="0" hidden="1" customWidth="1"/>
    <col min="2" max="2" width="7.140625" style="0" hidden="1" customWidth="1"/>
    <col min="3" max="3" width="16.8515625" style="0" customWidth="1"/>
    <col min="4" max="5" width="7.00390625" style="0" customWidth="1"/>
    <col min="6" max="6" width="6.421875" style="0" customWidth="1"/>
    <col min="7" max="7" width="7.00390625" style="0" customWidth="1"/>
    <col min="8" max="8" width="7.421875" style="0" customWidth="1"/>
    <col min="9" max="9" width="6.421875" style="0" customWidth="1"/>
    <col min="10" max="11" width="7.140625" style="0" customWidth="1"/>
    <col min="12" max="12" width="6.140625" style="0" customWidth="1"/>
    <col min="13" max="13" width="6.7109375" style="0" customWidth="1"/>
    <col min="14" max="14" width="7.140625" style="0" customWidth="1"/>
    <col min="15" max="15" width="7.57421875" style="0" customWidth="1"/>
    <col min="16" max="16" width="9.7109375" style="0" customWidth="1"/>
    <col min="17" max="17" width="7.57421875" style="0" customWidth="1"/>
    <col min="18" max="18" width="7.7109375" style="0" customWidth="1"/>
    <col min="19" max="19" width="5.7109375" style="0" customWidth="1"/>
    <col min="20" max="20" width="0" style="0" hidden="1" customWidth="1"/>
    <col min="21" max="21" width="13.421875" style="0" customWidth="1"/>
    <col min="22" max="23" width="0" style="0" hidden="1" customWidth="1"/>
    <col min="26" max="26" width="12.7109375" style="0" customWidth="1"/>
  </cols>
  <sheetData>
    <row r="1" ht="13.5" thickBot="1">
      <c r="A1" s="5"/>
    </row>
    <row r="2" spans="1:19" ht="54" customHeight="1" thickBot="1">
      <c r="A2" s="5"/>
      <c r="B2" s="160" t="s">
        <v>129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2"/>
    </row>
    <row r="3" spans="1:26" ht="16.5" customHeight="1" thickBot="1">
      <c r="A3" s="5"/>
      <c r="B3" s="163" t="s">
        <v>9</v>
      </c>
      <c r="C3" s="158" t="s">
        <v>2</v>
      </c>
      <c r="D3" s="149" t="s">
        <v>10</v>
      </c>
      <c r="E3" s="150"/>
      <c r="F3" s="151"/>
      <c r="G3" s="149" t="s">
        <v>11</v>
      </c>
      <c r="H3" s="150"/>
      <c r="I3" s="151"/>
      <c r="J3" s="149" t="s">
        <v>12</v>
      </c>
      <c r="K3" s="150"/>
      <c r="L3" s="151"/>
      <c r="M3" s="149" t="s">
        <v>13</v>
      </c>
      <c r="N3" s="150"/>
      <c r="O3" s="151"/>
      <c r="P3" s="152" t="s">
        <v>49</v>
      </c>
      <c r="Q3" s="154" t="s">
        <v>45</v>
      </c>
      <c r="R3" s="156" t="s">
        <v>14</v>
      </c>
      <c r="S3" s="158" t="s">
        <v>48</v>
      </c>
      <c r="T3" s="4" t="s">
        <v>16</v>
      </c>
      <c r="U3" s="5"/>
      <c r="V3" s="4" t="s">
        <v>17</v>
      </c>
      <c r="W3" s="4" t="s">
        <v>18</v>
      </c>
      <c r="X3" s="5"/>
      <c r="Y3" s="5"/>
      <c r="Z3" s="5"/>
    </row>
    <row r="4" spans="1:26" ht="23.25" thickBot="1">
      <c r="A4" s="5"/>
      <c r="B4" s="164"/>
      <c r="C4" s="165"/>
      <c r="D4" s="62" t="s">
        <v>15</v>
      </c>
      <c r="E4" s="61" t="s">
        <v>31</v>
      </c>
      <c r="F4" s="61" t="s">
        <v>32</v>
      </c>
      <c r="G4" s="64" t="s">
        <v>15</v>
      </c>
      <c r="H4" s="61" t="s">
        <v>31</v>
      </c>
      <c r="I4" s="63" t="s">
        <v>32</v>
      </c>
      <c r="J4" s="62" t="s">
        <v>15</v>
      </c>
      <c r="K4" s="61" t="s">
        <v>31</v>
      </c>
      <c r="L4" s="61" t="s">
        <v>32</v>
      </c>
      <c r="M4" s="64" t="s">
        <v>15</v>
      </c>
      <c r="N4" s="61" t="s">
        <v>31</v>
      </c>
      <c r="O4" s="61" t="s">
        <v>32</v>
      </c>
      <c r="P4" s="153"/>
      <c r="Q4" s="155"/>
      <c r="R4" s="157"/>
      <c r="S4" s="159"/>
      <c r="T4" s="4"/>
      <c r="U4" s="5"/>
      <c r="V4" s="4"/>
      <c r="W4" s="4"/>
      <c r="X4" s="5"/>
      <c r="Y4" s="5"/>
      <c r="Z4" s="5"/>
    </row>
    <row r="5" spans="1:26" ht="18.75" thickBot="1">
      <c r="A5" s="5"/>
      <c r="B5" s="71" t="s">
        <v>19</v>
      </c>
      <c r="C5" s="107" t="s">
        <v>60</v>
      </c>
      <c r="D5" s="104">
        <f>LOOKUP(Nedela_I_kolo_sekt_A!S4,Nedela_I_kolo_sekt_A!S4)</f>
        <v>12</v>
      </c>
      <c r="E5" s="75">
        <f>LOOKUP(Nedela_I_kolo_sekt_A!Q4,Nedela_I_kolo_sekt_A!Q4)</f>
        <v>17</v>
      </c>
      <c r="F5" s="78">
        <f>LOOKUP(Nedela_I_kolo_sekt_A!P4,Nedela_I_kolo_sekt_A!P4)</f>
        <v>25.4</v>
      </c>
      <c r="G5" s="103">
        <f>Nedela_I_kolo_sekt_B!S4</f>
        <v>3</v>
      </c>
      <c r="H5" s="75">
        <f>Nedela_I_kolo_sekt_B!Q4</f>
        <v>55</v>
      </c>
      <c r="I5" s="78">
        <f>Nedela_I_kolo_sekt_B!P4</f>
        <v>82.1</v>
      </c>
      <c r="J5" s="103">
        <f>Nedela_I_kolo_sekt_C!S4</f>
        <v>4</v>
      </c>
      <c r="K5" s="75">
        <f>Nedela_I_kolo_sekt_C!Q4</f>
        <v>46</v>
      </c>
      <c r="L5" s="76">
        <f>Nedela_I_kolo_sekt_C!P4</f>
        <v>47</v>
      </c>
      <c r="M5" s="104">
        <f>Nedela_I_kolo_sekt_D!S4</f>
        <v>7</v>
      </c>
      <c r="N5" s="75">
        <f>Nedela_I_kolo_sekt_D!Q4</f>
        <v>44</v>
      </c>
      <c r="O5" s="78">
        <f>Nedela_I_kolo_sekt_D!P4</f>
        <v>55.8</v>
      </c>
      <c r="P5" s="106">
        <f>SUM(D5,G5,J5,M5)</f>
        <v>26</v>
      </c>
      <c r="Q5" s="65">
        <f>SUM(E5,H5,K5,N5)</f>
        <v>162</v>
      </c>
      <c r="R5" s="68">
        <f>SUM(F5,I5,L5,O5)</f>
        <v>210.3</v>
      </c>
      <c r="S5" s="79">
        <v>6</v>
      </c>
      <c r="T5">
        <v>44</v>
      </c>
      <c r="U5" s="5"/>
      <c r="V5" s="5">
        <v>18</v>
      </c>
      <c r="W5" s="5">
        <v>27</v>
      </c>
      <c r="X5" s="5"/>
      <c r="Y5" s="5"/>
      <c r="Z5" s="5"/>
    </row>
    <row r="6" spans="1:26" ht="18.75" thickBot="1">
      <c r="A6" s="5"/>
      <c r="B6" s="72" t="s">
        <v>20</v>
      </c>
      <c r="C6" s="108" t="s">
        <v>61</v>
      </c>
      <c r="D6" s="105">
        <f>LOOKUP(Nedela_I_kolo_sekt_A!S5,Nedela_I_kolo_sekt_A!S5)</f>
        <v>8</v>
      </c>
      <c r="E6" s="81">
        <f>LOOKUP(Nedela_I_kolo_sekt_A!Q5,Nedela_I_kolo_sekt_A!Q5)</f>
        <v>27</v>
      </c>
      <c r="F6" s="83">
        <f>LOOKUP(Nedela_I_kolo_sekt_A!P5,Nedela_I_kolo_sekt_A!P5)</f>
        <v>34.900000000000006</v>
      </c>
      <c r="G6" s="103">
        <f>Nedela_I_kolo_sekt_B!S5</f>
        <v>2</v>
      </c>
      <c r="H6" s="75">
        <f>Nedela_I_kolo_sekt_B!Q5</f>
        <v>50</v>
      </c>
      <c r="I6" s="78">
        <f>Nedela_I_kolo_sekt_B!P5</f>
        <v>82.2</v>
      </c>
      <c r="J6" s="103">
        <f>Nedela_I_kolo_sekt_C!S5</f>
        <v>6</v>
      </c>
      <c r="K6" s="75">
        <f>Nedela_I_kolo_sekt_C!Q5</f>
        <v>26</v>
      </c>
      <c r="L6" s="76">
        <f>Nedela_I_kolo_sekt_C!P5</f>
        <v>45.5</v>
      </c>
      <c r="M6" s="104">
        <f>Nedela_I_kolo_sekt_D!S5</f>
        <v>3</v>
      </c>
      <c r="N6" s="75">
        <f>Nedela_I_kolo_sekt_D!Q5</f>
        <v>51</v>
      </c>
      <c r="O6" s="78">
        <f>Nedela_I_kolo_sekt_D!P5</f>
        <v>79.8</v>
      </c>
      <c r="P6" s="106">
        <f aca="true" t="shared" si="0" ref="P6:P16">SUM(D6,G6,J6,M6)</f>
        <v>19</v>
      </c>
      <c r="Q6" s="66">
        <f aca="true" t="shared" si="1" ref="Q6:R16">SUM(E6,H6,K6,N6)</f>
        <v>154</v>
      </c>
      <c r="R6" s="69">
        <f t="shared" si="1"/>
        <v>242.40000000000003</v>
      </c>
      <c r="S6" s="84">
        <v>3</v>
      </c>
      <c r="T6" s="6">
        <v>30</v>
      </c>
      <c r="U6" s="5"/>
      <c r="V6" s="5">
        <v>23</v>
      </c>
      <c r="W6" s="5">
        <v>11</v>
      </c>
      <c r="X6" s="5"/>
      <c r="Y6" s="5"/>
      <c r="Z6" s="5"/>
    </row>
    <row r="7" spans="1:26" ht="18.75" thickBot="1">
      <c r="A7" s="5"/>
      <c r="B7" s="72" t="s">
        <v>21</v>
      </c>
      <c r="C7" s="108" t="s">
        <v>62</v>
      </c>
      <c r="D7" s="105">
        <f>LOOKUP(Nedela_I_kolo_sekt_A!S6,Nedela_I_kolo_sekt_A!S6)</f>
        <v>11</v>
      </c>
      <c r="E7" s="81">
        <f>LOOKUP(Nedela_I_kolo_sekt_A!Q6,Nedela_I_kolo_sekt_A!Q6)</f>
        <v>31</v>
      </c>
      <c r="F7" s="83">
        <f>LOOKUP(Nedela_I_kolo_sekt_A!P6,Nedela_I_kolo_sekt_A!P6)</f>
        <v>41.400000000000006</v>
      </c>
      <c r="G7" s="103">
        <f>Nedela_I_kolo_sekt_B!S6</f>
        <v>6</v>
      </c>
      <c r="H7" s="75">
        <f>Nedela_I_kolo_sekt_B!Q6</f>
        <v>45</v>
      </c>
      <c r="I7" s="78">
        <f>Nedela_I_kolo_sekt_B!P6</f>
        <v>56</v>
      </c>
      <c r="J7" s="103">
        <f>Nedela_I_kolo_sekt_C!S6</f>
        <v>10</v>
      </c>
      <c r="K7" s="75">
        <f>Nedela_I_kolo_sekt_C!Q6</f>
        <v>11</v>
      </c>
      <c r="L7" s="76">
        <f>Nedela_I_kolo_sekt_C!P6</f>
        <v>28.5</v>
      </c>
      <c r="M7" s="104">
        <f>Nedela_I_kolo_sekt_D!S6</f>
        <v>2</v>
      </c>
      <c r="N7" s="75">
        <f>Nedela_I_kolo_sekt_D!Q6</f>
        <v>60</v>
      </c>
      <c r="O7" s="78">
        <f>Nedela_I_kolo_sekt_D!P6</f>
        <v>136</v>
      </c>
      <c r="P7" s="106">
        <f t="shared" si="0"/>
        <v>29</v>
      </c>
      <c r="Q7" s="66">
        <f t="shared" si="1"/>
        <v>147</v>
      </c>
      <c r="R7" s="69">
        <f t="shared" si="1"/>
        <v>261.9</v>
      </c>
      <c r="S7" s="84">
        <v>9</v>
      </c>
      <c r="T7" s="5">
        <v>23</v>
      </c>
      <c r="U7" s="5"/>
      <c r="V7" s="5">
        <v>23</v>
      </c>
      <c r="W7" s="5">
        <v>5</v>
      </c>
      <c r="X7" s="5"/>
      <c r="Y7" s="5"/>
      <c r="Z7" s="5"/>
    </row>
    <row r="8" spans="1:26" ht="18.75" thickBot="1">
      <c r="A8" s="5"/>
      <c r="B8" s="72" t="s">
        <v>22</v>
      </c>
      <c r="C8" s="108" t="s">
        <v>63</v>
      </c>
      <c r="D8" s="105">
        <f>LOOKUP(Nedela_I_kolo_sekt_A!S7,Nedela_I_kolo_sekt_A!S7)</f>
        <v>2</v>
      </c>
      <c r="E8" s="81">
        <f>LOOKUP(Nedela_I_kolo_sekt_A!Q7,Nedela_I_kolo_sekt_A!Q7)</f>
        <v>46</v>
      </c>
      <c r="F8" s="83">
        <f>LOOKUP(Nedela_I_kolo_sekt_A!P7,Nedela_I_kolo_sekt_A!P7)</f>
        <v>58.4</v>
      </c>
      <c r="G8" s="103">
        <f>Nedela_I_kolo_sekt_B!S7</f>
        <v>4</v>
      </c>
      <c r="H8" s="75">
        <f>Nedela_I_kolo_sekt_B!Q7</f>
        <v>56</v>
      </c>
      <c r="I8" s="78">
        <f>Nedela_I_kolo_sekt_B!P7</f>
        <v>71.6</v>
      </c>
      <c r="J8" s="103">
        <f>Nedela_I_kolo_sekt_C!S7</f>
        <v>8</v>
      </c>
      <c r="K8" s="75">
        <f>Nedela_I_kolo_sekt_C!Q7</f>
        <v>35</v>
      </c>
      <c r="L8" s="76">
        <f>Nedela_I_kolo_sekt_C!P7</f>
        <v>38.599999999999994</v>
      </c>
      <c r="M8" s="104">
        <f>Nedela_I_kolo_sekt_D!S7</f>
        <v>4</v>
      </c>
      <c r="N8" s="75">
        <f>Nedela_I_kolo_sekt_D!Q7</f>
        <v>43</v>
      </c>
      <c r="O8" s="78">
        <f>Nedela_I_kolo_sekt_D!P7</f>
        <v>76.6</v>
      </c>
      <c r="P8" s="106">
        <f t="shared" si="0"/>
        <v>18</v>
      </c>
      <c r="Q8" s="66">
        <f t="shared" si="1"/>
        <v>180</v>
      </c>
      <c r="R8" s="69">
        <f t="shared" si="1"/>
        <v>245.2</v>
      </c>
      <c r="S8" s="84">
        <v>2</v>
      </c>
      <c r="T8" s="5">
        <v>26</v>
      </c>
      <c r="U8" s="5"/>
      <c r="V8" s="5">
        <v>23</v>
      </c>
      <c r="W8" s="5">
        <v>27</v>
      </c>
      <c r="X8" s="5"/>
      <c r="Y8" s="5"/>
      <c r="Z8" s="5"/>
    </row>
    <row r="9" spans="1:26" ht="18.75" thickBot="1">
      <c r="A9" s="5"/>
      <c r="B9" s="72" t="s">
        <v>23</v>
      </c>
      <c r="C9" s="108" t="s">
        <v>64</v>
      </c>
      <c r="D9" s="105">
        <f>LOOKUP(Nedela_I_kolo_sekt_A!S8,Nedela_I_kolo_sekt_A!S8)</f>
        <v>3</v>
      </c>
      <c r="E9" s="81">
        <f>LOOKUP(Nedela_I_kolo_sekt_A!Q8,Nedela_I_kolo_sekt_A!Q8)</f>
        <v>31</v>
      </c>
      <c r="F9" s="83">
        <f>LOOKUP(Nedela_I_kolo_sekt_A!P8,Nedela_I_kolo_sekt_A!P8)</f>
        <v>62.5</v>
      </c>
      <c r="G9" s="103">
        <f>Nedela_I_kolo_sekt_B!S8</f>
        <v>7</v>
      </c>
      <c r="H9" s="75">
        <f>Nedela_I_kolo_sekt_B!Q8</f>
        <v>63</v>
      </c>
      <c r="I9" s="78">
        <f>Nedela_I_kolo_sekt_B!P8</f>
        <v>60.599999999999994</v>
      </c>
      <c r="J9" s="103">
        <f>Nedela_I_kolo_sekt_C!S8</f>
        <v>9</v>
      </c>
      <c r="K9" s="75">
        <f>Nedela_I_kolo_sekt_C!Q8</f>
        <v>23</v>
      </c>
      <c r="L9" s="76">
        <f>Nedela_I_kolo_sekt_C!P8</f>
        <v>33.3</v>
      </c>
      <c r="M9" s="104">
        <f>Nedela_I_kolo_sekt_D!S8</f>
        <v>5</v>
      </c>
      <c r="N9" s="75">
        <f>Nedela_I_kolo_sekt_D!Q8</f>
        <v>49</v>
      </c>
      <c r="O9" s="78">
        <f>Nedela_I_kolo_sekt_D!P8</f>
        <v>68.7</v>
      </c>
      <c r="P9" s="106">
        <f t="shared" si="0"/>
        <v>24</v>
      </c>
      <c r="Q9" s="66">
        <f t="shared" si="1"/>
        <v>166</v>
      </c>
      <c r="R9" s="69">
        <f t="shared" si="1"/>
        <v>225.09999999999997</v>
      </c>
      <c r="S9" s="84">
        <v>4</v>
      </c>
      <c r="T9" s="5">
        <v>24</v>
      </c>
      <c r="U9" s="5"/>
      <c r="V9" s="5">
        <v>12</v>
      </c>
      <c r="W9" s="5">
        <v>14</v>
      </c>
      <c r="X9" s="5"/>
      <c r="Y9" s="5"/>
      <c r="Z9" s="5"/>
    </row>
    <row r="10" spans="1:26" ht="18.75" thickBot="1">
      <c r="A10" s="5"/>
      <c r="B10" s="72" t="s">
        <v>24</v>
      </c>
      <c r="C10" s="108" t="s">
        <v>65</v>
      </c>
      <c r="D10" s="105">
        <f>LOOKUP(Nedela_I_kolo_sekt_A!S9,Nedela_I_kolo_sekt_A!S9)</f>
        <v>6</v>
      </c>
      <c r="E10" s="81">
        <f>LOOKUP(Nedela_I_kolo_sekt_A!Q9,Nedela_I_kolo_sekt_A!Q9)</f>
        <v>35</v>
      </c>
      <c r="F10" s="83">
        <f>LOOKUP(Nedela_I_kolo_sekt_A!P9,Nedela_I_kolo_sekt_A!P9)</f>
        <v>50.2</v>
      </c>
      <c r="G10" s="103">
        <f>Nedela_I_kolo_sekt_B!S9</f>
        <v>5</v>
      </c>
      <c r="H10" s="75">
        <f>Nedela_I_kolo_sekt_B!Q9</f>
        <v>36</v>
      </c>
      <c r="I10" s="78">
        <f>Nedela_I_kolo_sekt_B!P9</f>
        <v>64</v>
      </c>
      <c r="J10" s="103">
        <f>Nedela_I_kolo_sekt_C!S9</f>
        <v>7</v>
      </c>
      <c r="K10" s="75">
        <f>Nedela_I_kolo_sekt_C!Q9</f>
        <v>37</v>
      </c>
      <c r="L10" s="76">
        <f>Nedela_I_kolo_sekt_C!P9</f>
        <v>44.6</v>
      </c>
      <c r="M10" s="104">
        <f>Nedela_I_kolo_sekt_D!S9</f>
        <v>8</v>
      </c>
      <c r="N10" s="75">
        <f>Nedela_I_kolo_sekt_D!Q9</f>
        <v>52</v>
      </c>
      <c r="O10" s="78">
        <f>Nedela_I_kolo_sekt_D!P9</f>
        <v>59.5</v>
      </c>
      <c r="P10" s="106">
        <f t="shared" si="0"/>
        <v>26</v>
      </c>
      <c r="Q10" s="66">
        <f t="shared" si="1"/>
        <v>160</v>
      </c>
      <c r="R10" s="69">
        <f t="shared" si="1"/>
        <v>218.3</v>
      </c>
      <c r="S10" s="84">
        <v>5</v>
      </c>
      <c r="T10" s="5">
        <v>27</v>
      </c>
      <c r="U10" s="5"/>
      <c r="V10" s="5">
        <v>47</v>
      </c>
      <c r="W10" s="5">
        <v>5</v>
      </c>
      <c r="X10" s="5"/>
      <c r="Y10" s="5"/>
      <c r="Z10" s="5"/>
    </row>
    <row r="11" spans="1:26" ht="18.75" thickBot="1">
      <c r="A11" s="5"/>
      <c r="B11" s="72" t="s">
        <v>25</v>
      </c>
      <c r="C11" s="108" t="s">
        <v>66</v>
      </c>
      <c r="D11" s="105">
        <f>LOOKUP(Nedela_I_kolo_sekt_A!S10,Nedela_I_kolo_sekt_A!S10)</f>
        <v>9</v>
      </c>
      <c r="E11" s="81">
        <f>LOOKUP(Nedela_I_kolo_sekt_A!Q10,Nedela_I_kolo_sekt_A!Q10)</f>
        <v>30</v>
      </c>
      <c r="F11" s="83">
        <f>LOOKUP(Nedela_I_kolo_sekt_A!P10,Nedela_I_kolo_sekt_A!P10)</f>
        <v>44.6</v>
      </c>
      <c r="G11" s="103">
        <f>Nedela_I_kolo_sekt_B!S10</f>
        <v>10</v>
      </c>
      <c r="H11" s="75">
        <f>Nedela_I_kolo_sekt_B!Q10</f>
        <v>29</v>
      </c>
      <c r="I11" s="78">
        <f>Nedela_I_kolo_sekt_B!P10</f>
        <v>37.2</v>
      </c>
      <c r="J11" s="103">
        <f>Nedela_I_kolo_sekt_C!S10</f>
        <v>2</v>
      </c>
      <c r="K11" s="75">
        <f>Nedela_I_kolo_sekt_C!Q10</f>
        <v>47</v>
      </c>
      <c r="L11" s="76">
        <f>Nedela_I_kolo_sekt_C!P10</f>
        <v>70</v>
      </c>
      <c r="M11" s="104">
        <f>Nedela_I_kolo_sekt_D!S10</f>
        <v>6</v>
      </c>
      <c r="N11" s="75">
        <f>Nedela_I_kolo_sekt_D!Q10</f>
        <v>38</v>
      </c>
      <c r="O11" s="78">
        <f>Nedela_I_kolo_sekt_D!P10</f>
        <v>61.3</v>
      </c>
      <c r="P11" s="106">
        <f t="shared" si="0"/>
        <v>27</v>
      </c>
      <c r="Q11" s="66">
        <f t="shared" si="1"/>
        <v>144</v>
      </c>
      <c r="R11" s="69">
        <f t="shared" si="1"/>
        <v>213.10000000000002</v>
      </c>
      <c r="S11" s="84">
        <v>7</v>
      </c>
      <c r="T11" s="5">
        <v>7</v>
      </c>
      <c r="U11" s="5"/>
      <c r="V11" s="5">
        <v>18</v>
      </c>
      <c r="W11" s="5">
        <v>6</v>
      </c>
      <c r="X11" s="5"/>
      <c r="Y11" s="5"/>
      <c r="Z11" s="5"/>
    </row>
    <row r="12" spans="1:26" ht="18.75" thickBot="1">
      <c r="A12" s="5"/>
      <c r="B12" s="72" t="s">
        <v>26</v>
      </c>
      <c r="C12" s="108" t="s">
        <v>67</v>
      </c>
      <c r="D12" s="105">
        <f>LOOKUP(Nedela_I_kolo_sekt_A!S11,Nedela_I_kolo_sekt_A!S11)</f>
        <v>10</v>
      </c>
      <c r="E12" s="81">
        <f>LOOKUP(Nedela_I_kolo_sekt_A!Q11,Nedela_I_kolo_sekt_A!Q11)</f>
        <v>29</v>
      </c>
      <c r="F12" s="83">
        <f>LOOKUP(Nedela_I_kolo_sekt_A!P11,Nedela_I_kolo_sekt_A!P11)</f>
        <v>43.4</v>
      </c>
      <c r="G12" s="103">
        <f>Nedela_I_kolo_sekt_B!S11</f>
        <v>1</v>
      </c>
      <c r="H12" s="75">
        <f>Nedela_I_kolo_sekt_B!Q11</f>
        <v>59</v>
      </c>
      <c r="I12" s="78">
        <f>Nedela_I_kolo_sekt_B!P11</f>
        <v>91.2</v>
      </c>
      <c r="J12" s="103">
        <f>Nedela_I_kolo_sekt_C!S11</f>
        <v>11</v>
      </c>
      <c r="K12" s="75">
        <f>Nedela_I_kolo_sekt_C!Q11</f>
        <v>13</v>
      </c>
      <c r="L12" s="76">
        <f>Nedela_I_kolo_sekt_C!P11</f>
        <v>16.8</v>
      </c>
      <c r="M12" s="104">
        <f>Nedela_I_kolo_sekt_D!S11</f>
        <v>9</v>
      </c>
      <c r="N12" s="75">
        <f>Nedela_I_kolo_sekt_D!Q11</f>
        <v>19</v>
      </c>
      <c r="O12" s="78">
        <f>Nedela_I_kolo_sekt_D!P11</f>
        <v>50.5</v>
      </c>
      <c r="P12" s="106">
        <f t="shared" si="0"/>
        <v>31</v>
      </c>
      <c r="Q12" s="66">
        <f t="shared" si="1"/>
        <v>120</v>
      </c>
      <c r="R12" s="69">
        <f t="shared" si="1"/>
        <v>201.9</v>
      </c>
      <c r="S12" s="84">
        <v>11</v>
      </c>
      <c r="T12" s="5">
        <v>11</v>
      </c>
      <c r="U12" s="5"/>
      <c r="V12" s="5">
        <v>23</v>
      </c>
      <c r="W12" s="5">
        <v>16</v>
      </c>
      <c r="X12" s="5"/>
      <c r="Y12" s="5"/>
      <c r="Z12" s="5"/>
    </row>
    <row r="13" spans="1:26" ht="18.75" thickBot="1">
      <c r="A13" s="5"/>
      <c r="B13" s="72" t="s">
        <v>27</v>
      </c>
      <c r="C13" s="108" t="s">
        <v>68</v>
      </c>
      <c r="D13" s="105">
        <f>LOOKUP(Nedela_I_kolo_sekt_A!S12,Nedela_I_kolo_sekt_A!S12)</f>
        <v>5</v>
      </c>
      <c r="E13" s="81">
        <f>LOOKUP(Nedela_I_kolo_sekt_A!Q12,Nedela_I_kolo_sekt_A!Q12)</f>
        <v>58</v>
      </c>
      <c r="F13" s="83">
        <f>LOOKUP(Nedela_I_kolo_sekt_A!P12,Nedela_I_kolo_sekt_A!P12)</f>
        <v>58.8</v>
      </c>
      <c r="G13" s="103">
        <f>Nedela_I_kolo_sekt_B!S12</f>
        <v>9</v>
      </c>
      <c r="H13" s="75">
        <f>Nedela_I_kolo_sekt_B!Q12</f>
        <v>32</v>
      </c>
      <c r="I13" s="78">
        <f>Nedela_I_kolo_sekt_B!P12</f>
        <v>38.6</v>
      </c>
      <c r="J13" s="103">
        <f>Nedela_I_kolo_sekt_C!S12</f>
        <v>5</v>
      </c>
      <c r="K13" s="75">
        <f>Nedela_I_kolo_sekt_C!Q12</f>
        <v>36</v>
      </c>
      <c r="L13" s="76">
        <f>Nedela_I_kolo_sekt_C!P12</f>
        <v>58.7</v>
      </c>
      <c r="M13" s="104">
        <f>Nedela_I_kolo_sekt_D!S12</f>
        <v>10</v>
      </c>
      <c r="N13" s="75">
        <f>Nedela_I_kolo_sekt_D!Q12</f>
        <v>40</v>
      </c>
      <c r="O13" s="78">
        <f>Nedela_I_kolo_sekt_D!P12</f>
        <v>50.3</v>
      </c>
      <c r="P13" s="106">
        <f t="shared" si="0"/>
        <v>29</v>
      </c>
      <c r="Q13" s="66">
        <f t="shared" si="1"/>
        <v>166</v>
      </c>
      <c r="R13" s="69">
        <f t="shared" si="1"/>
        <v>206.40000000000003</v>
      </c>
      <c r="S13" s="84">
        <v>10</v>
      </c>
      <c r="T13" s="5">
        <v>32</v>
      </c>
      <c r="U13" s="5"/>
      <c r="V13" s="5">
        <v>30</v>
      </c>
      <c r="W13" s="5">
        <v>16</v>
      </c>
      <c r="X13" s="5"/>
      <c r="Y13" s="5"/>
      <c r="Z13" s="5"/>
    </row>
    <row r="14" spans="1:26" ht="18.75" thickBot="1">
      <c r="A14" s="5"/>
      <c r="B14" s="72" t="s">
        <v>28</v>
      </c>
      <c r="C14" s="108" t="s">
        <v>69</v>
      </c>
      <c r="D14" s="105">
        <f>LOOKUP(Nedela_I_kolo_sekt_A!S13,Nedela_I_kolo_sekt_A!S13)</f>
        <v>4</v>
      </c>
      <c r="E14" s="81">
        <f>LOOKUP(Nedela_I_kolo_sekt_A!Q13,Nedela_I_kolo_sekt_A!Q13)</f>
        <v>42</v>
      </c>
      <c r="F14" s="83">
        <f>LOOKUP(Nedela_I_kolo_sekt_A!P13,Nedela_I_kolo_sekt_A!P13)</f>
        <v>53.4</v>
      </c>
      <c r="G14" s="103">
        <f>Nedela_I_kolo_sekt_B!S13</f>
        <v>11</v>
      </c>
      <c r="H14" s="75">
        <f>Nedela_I_kolo_sekt_B!Q13</f>
        <v>24</v>
      </c>
      <c r="I14" s="78">
        <f>Nedela_I_kolo_sekt_B!P13</f>
        <v>33</v>
      </c>
      <c r="J14" s="103">
        <f>Nedela_I_kolo_sekt_C!S13</f>
        <v>1</v>
      </c>
      <c r="K14" s="75">
        <f>Nedela_I_kolo_sekt_C!Q13</f>
        <v>69</v>
      </c>
      <c r="L14" s="76">
        <f>Nedela_I_kolo_sekt_C!P13</f>
        <v>79.1</v>
      </c>
      <c r="M14" s="104">
        <f>Nedela_I_kolo_sekt_D!S13</f>
        <v>1</v>
      </c>
      <c r="N14" s="75">
        <f>Nedela_I_kolo_sekt_D!Q13</f>
        <v>88</v>
      </c>
      <c r="O14" s="78">
        <f>Nedela_I_kolo_sekt_D!P13</f>
        <v>128.2</v>
      </c>
      <c r="P14" s="106">
        <f t="shared" si="0"/>
        <v>17</v>
      </c>
      <c r="Q14" s="66">
        <f t="shared" si="1"/>
        <v>223</v>
      </c>
      <c r="R14" s="69">
        <f t="shared" si="1"/>
        <v>293.7</v>
      </c>
      <c r="S14" s="84">
        <v>1</v>
      </c>
      <c r="T14" s="5">
        <v>18</v>
      </c>
      <c r="U14" s="5"/>
      <c r="V14" s="5">
        <v>19</v>
      </c>
      <c r="W14" s="5">
        <v>28</v>
      </c>
      <c r="X14" s="5"/>
      <c r="Y14" s="5"/>
      <c r="Z14" s="5"/>
    </row>
    <row r="15" spans="1:26" ht="18.75" thickBot="1">
      <c r="A15" s="5"/>
      <c r="B15" s="72" t="s">
        <v>29</v>
      </c>
      <c r="C15" s="108" t="s">
        <v>70</v>
      </c>
      <c r="D15" s="105">
        <f>LOOKUP(Nedela_I_kolo_sekt_A!S14,Nedela_I_kolo_sekt_A!S14)</f>
        <v>1</v>
      </c>
      <c r="E15" s="81">
        <f>LOOKUP(Nedela_I_kolo_sekt_A!Q14,Nedela_I_kolo_sekt_A!Q14)</f>
        <v>46</v>
      </c>
      <c r="F15" s="83">
        <f>LOOKUP(Nedela_I_kolo_sekt_A!P14,Nedela_I_kolo_sekt_A!P14)</f>
        <v>68.6</v>
      </c>
      <c r="G15" s="103">
        <f>Nedela_I_kolo_sekt_B!S14</f>
        <v>12</v>
      </c>
      <c r="H15" s="75">
        <f>Nedela_I_kolo_sekt_B!Q14</f>
        <v>13</v>
      </c>
      <c r="I15" s="78">
        <f>Nedela_I_kolo_sekt_B!P14</f>
        <v>18.5</v>
      </c>
      <c r="J15" s="103">
        <f>Nedela_I_kolo_sekt_C!S14</f>
        <v>3</v>
      </c>
      <c r="K15" s="75">
        <f>Nedela_I_kolo_sekt_C!Q14</f>
        <v>53</v>
      </c>
      <c r="L15" s="76">
        <f>Nedela_I_kolo_sekt_C!P14</f>
        <v>65.2</v>
      </c>
      <c r="M15" s="104">
        <f>Nedela_I_kolo_sekt_D!S14</f>
        <v>12</v>
      </c>
      <c r="N15" s="75">
        <f>Nedela_I_kolo_sekt_D!Q14</f>
        <v>25</v>
      </c>
      <c r="O15" s="78">
        <f>Nedela_I_kolo_sekt_D!P14</f>
        <v>34.4</v>
      </c>
      <c r="P15" s="106">
        <f t="shared" si="0"/>
        <v>28</v>
      </c>
      <c r="Q15" s="66">
        <f t="shared" si="1"/>
        <v>137</v>
      </c>
      <c r="R15" s="69">
        <f t="shared" si="1"/>
        <v>186.70000000000002</v>
      </c>
      <c r="S15" s="84">
        <v>8</v>
      </c>
      <c r="T15" s="5">
        <v>39</v>
      </c>
      <c r="U15" s="5"/>
      <c r="V15" s="5">
        <v>18</v>
      </c>
      <c r="W15" s="5">
        <v>19</v>
      </c>
      <c r="X15" s="5"/>
      <c r="Y15" s="5"/>
      <c r="Z15" s="5"/>
    </row>
    <row r="16" spans="1:26" ht="18.75" thickBot="1">
      <c r="A16" s="5"/>
      <c r="B16" s="73" t="s">
        <v>30</v>
      </c>
      <c r="C16" s="109" t="s">
        <v>71</v>
      </c>
      <c r="D16" s="102">
        <f>LOOKUP(Nedela_I_kolo_sekt_A!S15,Nedela_I_kolo_sekt_A!S15)</f>
        <v>7</v>
      </c>
      <c r="E16" s="86">
        <f>LOOKUP(Nedela_I_kolo_sekt_A!Q15,Nedela_I_kolo_sekt_A!Q15)</f>
        <v>29</v>
      </c>
      <c r="F16" s="88">
        <f>LOOKUP(Nedela_I_kolo_sekt_A!P15,Nedela_I_kolo_sekt_A!P15)</f>
        <v>41.4</v>
      </c>
      <c r="G16" s="103">
        <f>Nedela_I_kolo_sekt_B!S15</f>
        <v>8</v>
      </c>
      <c r="H16" s="75">
        <f>Nedela_I_kolo_sekt_B!Q15</f>
        <v>28</v>
      </c>
      <c r="I16" s="78">
        <f>Nedela_I_kolo_sekt_B!P15</f>
        <v>41.5</v>
      </c>
      <c r="J16" s="103">
        <f>Nedela_I_kolo_sekt_C!S15</f>
        <v>12</v>
      </c>
      <c r="K16" s="75">
        <f>Nedela_I_kolo_sekt_C!Q15</f>
        <v>5</v>
      </c>
      <c r="L16" s="76">
        <f>Nedela_I_kolo_sekt_C!P15</f>
        <v>9.5</v>
      </c>
      <c r="M16" s="104">
        <f>Nedela_I_kolo_sekt_D!S15</f>
        <v>11</v>
      </c>
      <c r="N16" s="75">
        <f>Nedela_I_kolo_sekt_D!Q15</f>
        <v>28</v>
      </c>
      <c r="O16" s="78">
        <f>Nedela_I_kolo_sekt_D!P15</f>
        <v>42.2</v>
      </c>
      <c r="P16" s="106">
        <f t="shared" si="0"/>
        <v>38</v>
      </c>
      <c r="Q16" s="67">
        <f t="shared" si="1"/>
        <v>90</v>
      </c>
      <c r="R16" s="70">
        <f t="shared" si="1"/>
        <v>134.60000000000002</v>
      </c>
      <c r="S16" s="89">
        <v>12</v>
      </c>
      <c r="T16" s="5">
        <v>12</v>
      </c>
      <c r="U16" s="5"/>
      <c r="V16" s="5">
        <v>28</v>
      </c>
      <c r="W16" s="5">
        <v>17</v>
      </c>
      <c r="X16" s="5"/>
      <c r="Y16" s="5"/>
      <c r="Z16" s="5"/>
    </row>
    <row r="17" spans="1:26" ht="12.75">
      <c r="A17" s="5"/>
      <c r="B17" s="90"/>
      <c r="C17" s="91"/>
      <c r="D17" s="92">
        <f>SUM(D5:D16)</f>
        <v>78</v>
      </c>
      <c r="E17" s="92">
        <f aca="true" t="shared" si="2" ref="E17:P17">SUM(E5:E16)</f>
        <v>421</v>
      </c>
      <c r="F17" s="92">
        <f t="shared" si="2"/>
        <v>583</v>
      </c>
      <c r="G17" s="92">
        <f t="shared" si="2"/>
        <v>78</v>
      </c>
      <c r="H17" s="92">
        <f t="shared" si="2"/>
        <v>490</v>
      </c>
      <c r="I17" s="92">
        <f t="shared" si="2"/>
        <v>676.5</v>
      </c>
      <c r="J17" s="92">
        <f t="shared" si="2"/>
        <v>78</v>
      </c>
      <c r="K17" s="92">
        <f t="shared" si="2"/>
        <v>401</v>
      </c>
      <c r="L17" s="92">
        <f t="shared" si="2"/>
        <v>536.8000000000001</v>
      </c>
      <c r="M17" s="92">
        <f t="shared" si="2"/>
        <v>78</v>
      </c>
      <c r="N17" s="92">
        <f t="shared" si="2"/>
        <v>537</v>
      </c>
      <c r="O17" s="92">
        <f t="shared" si="2"/>
        <v>843.3000000000001</v>
      </c>
      <c r="P17" s="92">
        <f t="shared" si="2"/>
        <v>312</v>
      </c>
      <c r="Q17" s="91"/>
      <c r="R17" s="91"/>
      <c r="S17" s="91"/>
      <c r="T17" s="5"/>
      <c r="U17" s="5"/>
      <c r="V17" s="5"/>
      <c r="W17" s="5"/>
      <c r="X17" s="5"/>
      <c r="Y17" s="5"/>
      <c r="Z17" s="5"/>
    </row>
    <row r="18" spans="1:26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5"/>
      <c r="C19" s="124" t="s">
        <v>130</v>
      </c>
      <c r="D19" s="5"/>
      <c r="E19" s="5"/>
      <c r="F19" s="5" t="s">
        <v>131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</sheetData>
  <sheetProtection selectLockedCells="1" selectUnlockedCells="1"/>
  <mergeCells count="11">
    <mergeCell ref="B2:S2"/>
    <mergeCell ref="B3:B4"/>
    <mergeCell ref="C3:C4"/>
    <mergeCell ref="D3:F3"/>
    <mergeCell ref="G3:I3"/>
    <mergeCell ref="J3:L3"/>
    <mergeCell ref="M3:O3"/>
    <mergeCell ref="P3:P4"/>
    <mergeCell ref="Q3:Q4"/>
    <mergeCell ref="R3:R4"/>
    <mergeCell ref="S3:S4"/>
  </mergeCells>
  <printOptions/>
  <pageMargins left="0.75" right="0.75" top="1" bottom="1" header="0.5118055555555555" footer="0.5118055555555555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R15" sqref="R15"/>
    </sheetView>
  </sheetViews>
  <sheetFormatPr defaultColWidth="9.140625" defaultRowHeight="12.75"/>
  <cols>
    <col min="1" max="1" width="3.28125" style="0" customWidth="1"/>
    <col min="2" max="2" width="7.140625" style="0" customWidth="1"/>
    <col min="3" max="3" width="19.8515625" style="0" customWidth="1"/>
    <col min="4" max="5" width="8.7109375" style="0" customWidth="1"/>
    <col min="6" max="6" width="8.28125" style="0" bestFit="1" customWidth="1"/>
    <col min="7" max="7" width="9.00390625" style="0" customWidth="1"/>
    <col min="8" max="8" width="8.7109375" style="0" customWidth="1"/>
    <col min="9" max="9" width="10.421875" style="0" customWidth="1"/>
    <col min="10" max="10" width="0.2890625" style="0" customWidth="1"/>
    <col min="11" max="12" width="12.28125" style="0" hidden="1" customWidth="1"/>
    <col min="13" max="13" width="13.140625" style="0" customWidth="1"/>
    <col min="14" max="14" width="10.140625" style="0" customWidth="1"/>
    <col min="15" max="15" width="11.421875" style="0" customWidth="1"/>
    <col min="16" max="16" width="9.8515625" style="0" customWidth="1"/>
    <col min="17" max="17" width="0" style="0" hidden="1" customWidth="1"/>
    <col min="18" max="18" width="13.421875" style="0" customWidth="1"/>
    <col min="19" max="20" width="0" style="0" hidden="1" customWidth="1"/>
    <col min="23" max="23" width="12.7109375" style="0" customWidth="1"/>
  </cols>
  <sheetData>
    <row r="1" ht="13.5" thickBot="1">
      <c r="A1" s="5"/>
    </row>
    <row r="2" spans="1:16" ht="54" customHeight="1" thickBot="1">
      <c r="A2" s="5"/>
      <c r="B2" s="160" t="s">
        <v>132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2"/>
    </row>
    <row r="3" spans="1:23" ht="16.5" customHeight="1" thickBot="1">
      <c r="A3" s="5"/>
      <c r="B3" s="163" t="s">
        <v>37</v>
      </c>
      <c r="C3" s="158" t="s">
        <v>2</v>
      </c>
      <c r="D3" s="150" t="s">
        <v>33</v>
      </c>
      <c r="E3" s="167"/>
      <c r="F3" s="167"/>
      <c r="G3" s="149" t="s">
        <v>34</v>
      </c>
      <c r="H3" s="167"/>
      <c r="I3" s="168"/>
      <c r="J3" s="150" t="s">
        <v>35</v>
      </c>
      <c r="K3" s="167"/>
      <c r="L3" s="167"/>
      <c r="M3" s="152" t="s">
        <v>36</v>
      </c>
      <c r="N3" s="154" t="s">
        <v>14</v>
      </c>
      <c r="O3" s="156" t="s">
        <v>38</v>
      </c>
      <c r="P3" s="158" t="s">
        <v>15</v>
      </c>
      <c r="Q3" s="4" t="s">
        <v>16</v>
      </c>
      <c r="R3" s="5"/>
      <c r="S3" s="4" t="s">
        <v>17</v>
      </c>
      <c r="T3" s="4" t="s">
        <v>18</v>
      </c>
      <c r="U3" s="5"/>
      <c r="V3" s="5"/>
      <c r="W3" s="5"/>
    </row>
    <row r="4" spans="1:23" ht="47.25" customHeight="1" thickBot="1">
      <c r="A4" s="5"/>
      <c r="B4" s="164"/>
      <c r="C4" s="165"/>
      <c r="D4" s="62" t="s">
        <v>15</v>
      </c>
      <c r="E4" s="61" t="s">
        <v>31</v>
      </c>
      <c r="F4" s="61" t="s">
        <v>32</v>
      </c>
      <c r="G4" s="64" t="s">
        <v>15</v>
      </c>
      <c r="H4" s="61" t="s">
        <v>31</v>
      </c>
      <c r="I4" s="63" t="s">
        <v>32</v>
      </c>
      <c r="J4" s="62" t="s">
        <v>15</v>
      </c>
      <c r="K4" s="61" t="s">
        <v>31</v>
      </c>
      <c r="L4" s="61" t="s">
        <v>32</v>
      </c>
      <c r="M4" s="169"/>
      <c r="N4" s="170"/>
      <c r="O4" s="171"/>
      <c r="P4" s="166"/>
      <c r="Q4" s="4"/>
      <c r="R4" s="5"/>
      <c r="S4" s="4"/>
      <c r="T4" s="4"/>
      <c r="U4" s="5"/>
      <c r="V4" s="5"/>
      <c r="W4" s="5"/>
    </row>
    <row r="5" spans="1:23" ht="18.75" thickBot="1">
      <c r="A5" s="5"/>
      <c r="B5" s="71" t="s">
        <v>19</v>
      </c>
      <c r="C5" s="107" t="s">
        <v>60</v>
      </c>
      <c r="D5" s="77">
        <f>Celkovo_sobota_I_kola!P5</f>
        <v>25</v>
      </c>
      <c r="E5" s="75">
        <f>Celkovo_sobota_I_kola!Q5</f>
        <v>180</v>
      </c>
      <c r="F5" s="78">
        <f>Celkovo_sobota_I_kola!R5</f>
        <v>207.79999999999998</v>
      </c>
      <c r="G5" s="74">
        <f>Celkovo_nedela_I_kola!P5</f>
        <v>26</v>
      </c>
      <c r="H5" s="75">
        <f>Celkovo_nedela_I_kola!Q5</f>
        <v>162</v>
      </c>
      <c r="I5" s="78">
        <f>Celkovo_nedela_I_kola!R5</f>
        <v>210.3</v>
      </c>
      <c r="J5" s="74"/>
      <c r="K5" s="75"/>
      <c r="L5" s="76"/>
      <c r="M5" s="97">
        <f aca="true" t="shared" si="0" ref="M5:M16">SUM(D5,G5,J5,)</f>
        <v>51</v>
      </c>
      <c r="N5" s="100">
        <f>F5+I5</f>
        <v>418.1</v>
      </c>
      <c r="O5" s="101">
        <f>E5+H5</f>
        <v>342</v>
      </c>
      <c r="P5" s="79">
        <v>5</v>
      </c>
      <c r="Q5">
        <v>44</v>
      </c>
      <c r="R5" s="5"/>
      <c r="S5" s="5">
        <v>18</v>
      </c>
      <c r="T5" s="5">
        <v>27</v>
      </c>
      <c r="U5" s="5"/>
      <c r="V5" s="5"/>
      <c r="W5" s="5"/>
    </row>
    <row r="6" spans="1:23" ht="18.75" thickBot="1">
      <c r="A6" s="5"/>
      <c r="B6" s="72" t="s">
        <v>20</v>
      </c>
      <c r="C6" s="108" t="s">
        <v>61</v>
      </c>
      <c r="D6" s="77">
        <f>Celkovo_sobota_I_kola!P6</f>
        <v>33</v>
      </c>
      <c r="E6" s="75">
        <f>Celkovo_sobota_I_kola!Q6</f>
        <v>128</v>
      </c>
      <c r="F6" s="78">
        <f>Celkovo_sobota_I_kola!R6</f>
        <v>183.5</v>
      </c>
      <c r="G6" s="74">
        <f>Celkovo_nedela_I_kola!P6</f>
        <v>19</v>
      </c>
      <c r="H6" s="75">
        <f>Celkovo_nedela_I_kola!Q6</f>
        <v>154</v>
      </c>
      <c r="I6" s="78">
        <f>Celkovo_nedela_I_kola!R6</f>
        <v>242.40000000000003</v>
      </c>
      <c r="J6" s="80"/>
      <c r="K6" s="81"/>
      <c r="L6" s="82"/>
      <c r="M6" s="98">
        <f t="shared" si="0"/>
        <v>52</v>
      </c>
      <c r="N6" s="100">
        <f aca="true" t="shared" si="1" ref="N6:N16">F6+I6</f>
        <v>425.90000000000003</v>
      </c>
      <c r="O6" s="101">
        <f aca="true" t="shared" si="2" ref="O6:O16">E6+H6</f>
        <v>282</v>
      </c>
      <c r="P6" s="79">
        <v>7</v>
      </c>
      <c r="Q6" s="6">
        <v>30</v>
      </c>
      <c r="R6" s="5"/>
      <c r="S6" s="5">
        <v>23</v>
      </c>
      <c r="T6" s="5">
        <v>11</v>
      </c>
      <c r="U6" s="5"/>
      <c r="V6" s="5"/>
      <c r="W6" s="5"/>
    </row>
    <row r="7" spans="1:23" ht="18.75" thickBot="1">
      <c r="A7" s="5"/>
      <c r="B7" s="72" t="s">
        <v>21</v>
      </c>
      <c r="C7" s="108" t="s">
        <v>62</v>
      </c>
      <c r="D7" s="77">
        <f>Celkovo_sobota_I_kola!P7</f>
        <v>23</v>
      </c>
      <c r="E7" s="75">
        <f>Celkovo_sobota_I_kola!Q7</f>
        <v>145</v>
      </c>
      <c r="F7" s="78">
        <f>Celkovo_sobota_I_kola!R7</f>
        <v>221</v>
      </c>
      <c r="G7" s="74">
        <f>Celkovo_nedela_I_kola!P7</f>
        <v>29</v>
      </c>
      <c r="H7" s="75">
        <f>Celkovo_nedela_I_kola!Q7</f>
        <v>147</v>
      </c>
      <c r="I7" s="78">
        <f>Celkovo_nedela_I_kola!R7</f>
        <v>261.9</v>
      </c>
      <c r="J7" s="80"/>
      <c r="K7" s="81"/>
      <c r="L7" s="82"/>
      <c r="M7" s="98">
        <f t="shared" si="0"/>
        <v>52</v>
      </c>
      <c r="N7" s="100">
        <f t="shared" si="1"/>
        <v>482.9</v>
      </c>
      <c r="O7" s="101">
        <f t="shared" si="2"/>
        <v>292</v>
      </c>
      <c r="P7" s="79">
        <v>6</v>
      </c>
      <c r="Q7" s="5">
        <v>23</v>
      </c>
      <c r="R7" s="5"/>
      <c r="S7" s="5">
        <v>23</v>
      </c>
      <c r="T7" s="5">
        <v>5</v>
      </c>
      <c r="U7" s="5"/>
      <c r="V7" s="5"/>
      <c r="W7" s="5"/>
    </row>
    <row r="8" spans="1:23" ht="18.75" thickBot="1">
      <c r="A8" s="5"/>
      <c r="B8" s="72" t="s">
        <v>22</v>
      </c>
      <c r="C8" s="108" t="s">
        <v>63</v>
      </c>
      <c r="D8" s="77">
        <f>Celkovo_sobota_I_kola!P8</f>
        <v>18</v>
      </c>
      <c r="E8" s="75">
        <f>Celkovo_sobota_I_kola!Q8</f>
        <v>270</v>
      </c>
      <c r="F8" s="78">
        <f>Celkovo_sobota_I_kola!R8</f>
        <v>320.9</v>
      </c>
      <c r="G8" s="74">
        <f>Celkovo_nedela_I_kola!P8</f>
        <v>18</v>
      </c>
      <c r="H8" s="75">
        <f>Celkovo_nedela_I_kola!Q8</f>
        <v>180</v>
      </c>
      <c r="I8" s="78">
        <f>Celkovo_nedela_I_kola!R8</f>
        <v>245.2</v>
      </c>
      <c r="J8" s="80"/>
      <c r="K8" s="81"/>
      <c r="L8" s="82"/>
      <c r="M8" s="98">
        <f t="shared" si="0"/>
        <v>36</v>
      </c>
      <c r="N8" s="100">
        <f t="shared" si="1"/>
        <v>566.0999999999999</v>
      </c>
      <c r="O8" s="101">
        <f t="shared" si="2"/>
        <v>450</v>
      </c>
      <c r="P8" s="79">
        <v>1</v>
      </c>
      <c r="Q8" s="5">
        <v>26</v>
      </c>
      <c r="R8" s="5"/>
      <c r="S8" s="5">
        <v>23</v>
      </c>
      <c r="T8" s="5">
        <v>27</v>
      </c>
      <c r="U8" s="5"/>
      <c r="V8" s="5"/>
      <c r="W8" s="5"/>
    </row>
    <row r="9" spans="1:23" ht="18.75" thickBot="1">
      <c r="A9" s="5"/>
      <c r="B9" s="72" t="s">
        <v>23</v>
      </c>
      <c r="C9" s="108" t="s">
        <v>64</v>
      </c>
      <c r="D9" s="77">
        <f>Celkovo_sobota_I_kola!P9</f>
        <v>23</v>
      </c>
      <c r="E9" s="75">
        <f>Celkovo_sobota_I_kola!Q9</f>
        <v>171</v>
      </c>
      <c r="F9" s="78">
        <f>Celkovo_sobota_I_kola!R9</f>
        <v>239.8</v>
      </c>
      <c r="G9" s="74">
        <f>Celkovo_nedela_I_kola!P9</f>
        <v>24</v>
      </c>
      <c r="H9" s="75">
        <f>Celkovo_nedela_I_kola!Q9</f>
        <v>166</v>
      </c>
      <c r="I9" s="78">
        <f>Celkovo_nedela_I_kola!R9</f>
        <v>225.09999999999997</v>
      </c>
      <c r="J9" s="80"/>
      <c r="K9" s="81"/>
      <c r="L9" s="82"/>
      <c r="M9" s="98">
        <f t="shared" si="0"/>
        <v>47</v>
      </c>
      <c r="N9" s="100">
        <f t="shared" si="1"/>
        <v>464.9</v>
      </c>
      <c r="O9" s="101">
        <f t="shared" si="2"/>
        <v>337</v>
      </c>
      <c r="P9" s="79">
        <v>4</v>
      </c>
      <c r="Q9" s="5">
        <v>24</v>
      </c>
      <c r="R9" s="5"/>
      <c r="S9" s="5">
        <v>12</v>
      </c>
      <c r="T9" s="5">
        <v>14</v>
      </c>
      <c r="U9" s="5"/>
      <c r="V9" s="5"/>
      <c r="W9" s="5"/>
    </row>
    <row r="10" spans="1:23" ht="18.75" thickBot="1">
      <c r="A10" s="5"/>
      <c r="B10" s="72" t="s">
        <v>24</v>
      </c>
      <c r="C10" s="108" t="s">
        <v>65</v>
      </c>
      <c r="D10" s="77">
        <f>Celkovo_sobota_I_kola!P10</f>
        <v>27</v>
      </c>
      <c r="E10" s="75">
        <f>Celkovo_sobota_I_kola!Q10</f>
        <v>169</v>
      </c>
      <c r="F10" s="78">
        <f>Celkovo_sobota_I_kola!R10</f>
        <v>222</v>
      </c>
      <c r="G10" s="74">
        <f>Celkovo_nedela_I_kola!P10</f>
        <v>26</v>
      </c>
      <c r="H10" s="75">
        <f>Celkovo_nedela_I_kola!Q10</f>
        <v>160</v>
      </c>
      <c r="I10" s="78">
        <f>Celkovo_nedela_I_kola!R10</f>
        <v>218.3</v>
      </c>
      <c r="J10" s="80"/>
      <c r="K10" s="81"/>
      <c r="L10" s="82"/>
      <c r="M10" s="98">
        <f t="shared" si="0"/>
        <v>53</v>
      </c>
      <c r="N10" s="100">
        <f t="shared" si="1"/>
        <v>440.3</v>
      </c>
      <c r="O10" s="101">
        <f t="shared" si="2"/>
        <v>329</v>
      </c>
      <c r="P10" s="79">
        <v>8</v>
      </c>
      <c r="Q10" s="5">
        <v>27</v>
      </c>
      <c r="R10" s="5"/>
      <c r="S10" s="5">
        <v>47</v>
      </c>
      <c r="T10" s="5">
        <v>5</v>
      </c>
      <c r="U10" s="5"/>
      <c r="V10" s="5"/>
      <c r="W10" s="5"/>
    </row>
    <row r="11" spans="1:23" ht="18.75" thickBot="1">
      <c r="A11" s="5"/>
      <c r="B11" s="72" t="s">
        <v>25</v>
      </c>
      <c r="C11" s="108" t="s">
        <v>66</v>
      </c>
      <c r="D11" s="77">
        <f>Celkovo_sobota_I_kola!P11</f>
        <v>26</v>
      </c>
      <c r="E11" s="75">
        <f>Celkovo_sobota_I_kola!Q11</f>
        <v>169</v>
      </c>
      <c r="F11" s="78">
        <f>Celkovo_sobota_I_kola!R11</f>
        <v>222.40000000000003</v>
      </c>
      <c r="G11" s="74">
        <f>Celkovo_nedela_I_kola!P11</f>
        <v>27</v>
      </c>
      <c r="H11" s="75">
        <f>Celkovo_nedela_I_kola!Q11</f>
        <v>144</v>
      </c>
      <c r="I11" s="78">
        <f>Celkovo_nedela_I_kola!R11</f>
        <v>213.10000000000002</v>
      </c>
      <c r="J11" s="80"/>
      <c r="K11" s="81"/>
      <c r="L11" s="82"/>
      <c r="M11" s="98">
        <f t="shared" si="0"/>
        <v>53</v>
      </c>
      <c r="N11" s="100">
        <f t="shared" si="1"/>
        <v>435.50000000000006</v>
      </c>
      <c r="O11" s="101">
        <f t="shared" si="2"/>
        <v>313</v>
      </c>
      <c r="P11" s="79">
        <v>9</v>
      </c>
      <c r="Q11" s="5">
        <v>7</v>
      </c>
      <c r="R11" s="5"/>
      <c r="S11" s="5">
        <v>18</v>
      </c>
      <c r="T11" s="5">
        <v>6</v>
      </c>
      <c r="U11" s="5"/>
      <c r="V11" s="5"/>
      <c r="W11" s="5"/>
    </row>
    <row r="12" spans="1:23" ht="18.75" thickBot="1">
      <c r="A12" s="5"/>
      <c r="B12" s="72" t="s">
        <v>26</v>
      </c>
      <c r="C12" s="108" t="s">
        <v>67</v>
      </c>
      <c r="D12" s="77">
        <f>Celkovo_sobota_I_kola!P12</f>
        <v>28</v>
      </c>
      <c r="E12" s="75">
        <f>Celkovo_sobota_I_kola!Q12</f>
        <v>140</v>
      </c>
      <c r="F12" s="78">
        <f>Celkovo_sobota_I_kola!R12</f>
        <v>191.10000000000002</v>
      </c>
      <c r="G12" s="74">
        <f>Celkovo_nedela_I_kola!P12</f>
        <v>31</v>
      </c>
      <c r="H12" s="75">
        <f>Celkovo_nedela_I_kola!Q12</f>
        <v>120</v>
      </c>
      <c r="I12" s="78">
        <f>Celkovo_nedela_I_kola!R12</f>
        <v>201.9</v>
      </c>
      <c r="J12" s="80"/>
      <c r="K12" s="81"/>
      <c r="L12" s="82"/>
      <c r="M12" s="98">
        <f t="shared" si="0"/>
        <v>59</v>
      </c>
      <c r="N12" s="100">
        <f t="shared" si="1"/>
        <v>393</v>
      </c>
      <c r="O12" s="101">
        <f t="shared" si="2"/>
        <v>260</v>
      </c>
      <c r="P12" s="79">
        <v>11</v>
      </c>
      <c r="Q12" s="5">
        <v>11</v>
      </c>
      <c r="R12" s="5"/>
      <c r="S12" s="5">
        <v>23</v>
      </c>
      <c r="T12" s="5">
        <v>16</v>
      </c>
      <c r="U12" s="5"/>
      <c r="V12" s="5"/>
      <c r="W12" s="5"/>
    </row>
    <row r="13" spans="1:23" ht="18.75" thickBot="1">
      <c r="A13" s="5"/>
      <c r="B13" s="72" t="s">
        <v>27</v>
      </c>
      <c r="C13" s="108" t="s">
        <v>68</v>
      </c>
      <c r="D13" s="77">
        <f>Celkovo_sobota_I_kola!P13</f>
        <v>27</v>
      </c>
      <c r="E13" s="75">
        <f>Celkovo_sobota_I_kola!Q13</f>
        <v>197</v>
      </c>
      <c r="F13" s="78">
        <f>Celkovo_sobota_I_kola!R13</f>
        <v>274.7</v>
      </c>
      <c r="G13" s="74">
        <f>Celkovo_nedela_I_kola!P13</f>
        <v>29</v>
      </c>
      <c r="H13" s="75">
        <f>Celkovo_nedela_I_kola!Q13</f>
        <v>166</v>
      </c>
      <c r="I13" s="78">
        <f>Celkovo_nedela_I_kola!R13</f>
        <v>206.40000000000003</v>
      </c>
      <c r="J13" s="80"/>
      <c r="K13" s="81"/>
      <c r="L13" s="82"/>
      <c r="M13" s="98">
        <f t="shared" si="0"/>
        <v>56</v>
      </c>
      <c r="N13" s="100">
        <f t="shared" si="1"/>
        <v>481.1</v>
      </c>
      <c r="O13" s="101">
        <f t="shared" si="2"/>
        <v>363</v>
      </c>
      <c r="P13" s="79">
        <v>10</v>
      </c>
      <c r="Q13" s="5">
        <v>32</v>
      </c>
      <c r="R13" s="5"/>
      <c r="S13" s="5">
        <v>30</v>
      </c>
      <c r="T13" s="5">
        <v>16</v>
      </c>
      <c r="U13" s="5"/>
      <c r="V13" s="5"/>
      <c r="W13" s="5"/>
    </row>
    <row r="14" spans="1:23" ht="18.75" thickBot="1">
      <c r="A14" s="5"/>
      <c r="B14" s="72" t="s">
        <v>28</v>
      </c>
      <c r="C14" s="108" t="s">
        <v>69</v>
      </c>
      <c r="D14" s="77">
        <f>Celkovo_sobota_I_kola!P14</f>
        <v>29</v>
      </c>
      <c r="E14" s="75">
        <f>Celkovo_sobota_I_kola!Q14</f>
        <v>191</v>
      </c>
      <c r="F14" s="78">
        <f>Celkovo_sobota_I_kola!R14</f>
        <v>206.7</v>
      </c>
      <c r="G14" s="74">
        <f>Celkovo_nedela_I_kola!P14</f>
        <v>17</v>
      </c>
      <c r="H14" s="75">
        <f>Celkovo_nedela_I_kola!Q14</f>
        <v>223</v>
      </c>
      <c r="I14" s="78">
        <f>Celkovo_nedela_I_kola!R14</f>
        <v>293.7</v>
      </c>
      <c r="J14" s="80"/>
      <c r="K14" s="81"/>
      <c r="L14" s="82"/>
      <c r="M14" s="98">
        <f t="shared" si="0"/>
        <v>46</v>
      </c>
      <c r="N14" s="100">
        <f t="shared" si="1"/>
        <v>500.4</v>
      </c>
      <c r="O14" s="101">
        <f t="shared" si="2"/>
        <v>414</v>
      </c>
      <c r="P14" s="79">
        <v>2</v>
      </c>
      <c r="Q14" s="5">
        <v>18</v>
      </c>
      <c r="R14" s="5"/>
      <c r="S14" s="5">
        <v>19</v>
      </c>
      <c r="T14" s="5">
        <v>28</v>
      </c>
      <c r="U14" s="5"/>
      <c r="V14" s="5"/>
      <c r="W14" s="5"/>
    </row>
    <row r="15" spans="1:23" ht="18.75" thickBot="1">
      <c r="A15" s="5"/>
      <c r="B15" s="72" t="s">
        <v>29</v>
      </c>
      <c r="C15" s="108" t="s">
        <v>70</v>
      </c>
      <c r="D15" s="77">
        <f>Celkovo_sobota_I_kola!P15</f>
        <v>18</v>
      </c>
      <c r="E15" s="75">
        <f>Celkovo_sobota_I_kola!Q15</f>
        <v>198</v>
      </c>
      <c r="F15" s="78">
        <f>Celkovo_sobota_I_kola!R15</f>
        <v>243.70000000000002</v>
      </c>
      <c r="G15" s="74">
        <f>Celkovo_nedela_I_kola!P15</f>
        <v>28</v>
      </c>
      <c r="H15" s="75">
        <f>Celkovo_nedela_I_kola!Q15</f>
        <v>137</v>
      </c>
      <c r="I15" s="78">
        <f>Celkovo_nedela_I_kola!R15</f>
        <v>186.70000000000002</v>
      </c>
      <c r="J15" s="80"/>
      <c r="K15" s="81"/>
      <c r="L15" s="82"/>
      <c r="M15" s="98">
        <f t="shared" si="0"/>
        <v>46</v>
      </c>
      <c r="N15" s="100">
        <f t="shared" si="1"/>
        <v>430.40000000000003</v>
      </c>
      <c r="O15" s="101">
        <f t="shared" si="2"/>
        <v>335</v>
      </c>
      <c r="P15" s="79">
        <v>3</v>
      </c>
      <c r="Q15" s="5">
        <v>39</v>
      </c>
      <c r="R15" s="5"/>
      <c r="S15" s="5">
        <v>18</v>
      </c>
      <c r="T15" s="5">
        <v>19</v>
      </c>
      <c r="U15" s="5"/>
      <c r="V15" s="5"/>
      <c r="W15" s="5"/>
    </row>
    <row r="16" spans="1:23" ht="18.75" thickBot="1">
      <c r="A16" s="5"/>
      <c r="B16" s="73" t="s">
        <v>30</v>
      </c>
      <c r="C16" s="109" t="s">
        <v>71</v>
      </c>
      <c r="D16" s="77">
        <f>Celkovo_sobota_I_kola!P16</f>
        <v>35</v>
      </c>
      <c r="E16" s="75">
        <f>Celkovo_sobota_I_kola!Q16</f>
        <v>104</v>
      </c>
      <c r="F16" s="78">
        <f>Celkovo_sobota_I_kola!R16</f>
        <v>160.2</v>
      </c>
      <c r="G16" s="74">
        <f>Celkovo_nedela_I_kola!P16</f>
        <v>38</v>
      </c>
      <c r="H16" s="75">
        <f>Celkovo_nedela_I_kola!Q16</f>
        <v>90</v>
      </c>
      <c r="I16" s="78">
        <f>Celkovo_nedela_I_kola!R16</f>
        <v>134.60000000000002</v>
      </c>
      <c r="J16" s="85"/>
      <c r="K16" s="86"/>
      <c r="L16" s="87"/>
      <c r="M16" s="99">
        <f t="shared" si="0"/>
        <v>73</v>
      </c>
      <c r="N16" s="100">
        <f t="shared" si="1"/>
        <v>294.8</v>
      </c>
      <c r="O16" s="101">
        <f t="shared" si="2"/>
        <v>194</v>
      </c>
      <c r="P16" s="79">
        <v>12</v>
      </c>
      <c r="Q16" s="5">
        <v>12</v>
      </c>
      <c r="R16" s="5"/>
      <c r="S16" s="5">
        <v>28</v>
      </c>
      <c r="T16" s="5">
        <v>17</v>
      </c>
      <c r="U16" s="5"/>
      <c r="V16" s="5"/>
      <c r="W16" s="5"/>
    </row>
    <row r="17" spans="1:23" ht="12.75">
      <c r="A17" s="5"/>
      <c r="B17" s="90"/>
      <c r="C17" s="91"/>
      <c r="D17" s="92">
        <f aca="true" t="shared" si="3" ref="D17:M17">SUM(D5:D16)</f>
        <v>312</v>
      </c>
      <c r="E17" s="92">
        <f t="shared" si="3"/>
        <v>2062</v>
      </c>
      <c r="F17" s="92">
        <f t="shared" si="3"/>
        <v>2693.7999999999993</v>
      </c>
      <c r="G17" s="92">
        <f t="shared" si="3"/>
        <v>312</v>
      </c>
      <c r="H17" s="92">
        <f t="shared" si="3"/>
        <v>1849</v>
      </c>
      <c r="I17" s="92">
        <f t="shared" si="3"/>
        <v>2639.5999999999995</v>
      </c>
      <c r="J17" s="92">
        <f t="shared" si="3"/>
        <v>0</v>
      </c>
      <c r="K17" s="92">
        <f t="shared" si="3"/>
        <v>0</v>
      </c>
      <c r="L17" s="92">
        <f t="shared" si="3"/>
        <v>0</v>
      </c>
      <c r="M17" s="92">
        <f t="shared" si="3"/>
        <v>624</v>
      </c>
      <c r="N17" s="91"/>
      <c r="O17" s="91"/>
      <c r="P17" s="91"/>
      <c r="Q17" s="5"/>
      <c r="R17" s="5"/>
      <c r="S17" s="5"/>
      <c r="T17" s="5"/>
      <c r="U17" s="5"/>
      <c r="V17" s="5"/>
      <c r="W17" s="5"/>
    </row>
    <row r="18" spans="1:23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/>
      <c r="B19" s="125" t="s">
        <v>130</v>
      </c>
      <c r="C19" s="5"/>
      <c r="D19" s="5"/>
      <c r="E19" s="5" t="s">
        <v>133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</sheetData>
  <sheetProtection selectLockedCells="1" selectUnlockedCells="1"/>
  <mergeCells count="10">
    <mergeCell ref="P3:P4"/>
    <mergeCell ref="B2:P2"/>
    <mergeCell ref="B3:B4"/>
    <mergeCell ref="C3:C4"/>
    <mergeCell ref="D3:F3"/>
    <mergeCell ref="G3:I3"/>
    <mergeCell ref="J3:L3"/>
    <mergeCell ref="M3:M4"/>
    <mergeCell ref="N3:N4"/>
    <mergeCell ref="O3:O4"/>
  </mergeCells>
  <printOptions/>
  <pageMargins left="0.75" right="0.75" top="1" bottom="1" header="0.5118055555555555" footer="0.5118055555555555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PageLayoutView="0" workbookViewId="0" topLeftCell="C1">
      <selection activeCell="B2" sqref="B2:P2"/>
    </sheetView>
  </sheetViews>
  <sheetFormatPr defaultColWidth="9.140625" defaultRowHeight="12.75"/>
  <cols>
    <col min="1" max="1" width="3.28125" style="0" hidden="1" customWidth="1"/>
    <col min="2" max="2" width="7.140625" style="0" hidden="1" customWidth="1"/>
    <col min="3" max="3" width="19.8515625" style="0" customWidth="1"/>
    <col min="4" max="4" width="8.7109375" style="0" customWidth="1"/>
    <col min="5" max="5" width="8.00390625" style="0" customWidth="1"/>
    <col min="6" max="6" width="8.28125" style="0" bestFit="1" customWidth="1"/>
    <col min="7" max="7" width="8.57421875" style="0" customWidth="1"/>
    <col min="8" max="8" width="7.140625" style="0" customWidth="1"/>
    <col min="9" max="9" width="8.28125" style="0" customWidth="1"/>
    <col min="10" max="10" width="8.8515625" style="0" customWidth="1"/>
    <col min="11" max="11" width="6.28125" style="0" customWidth="1"/>
    <col min="12" max="12" width="7.7109375" style="0" customWidth="1"/>
    <col min="13" max="13" width="9.8515625" style="0" customWidth="1"/>
    <col min="14" max="14" width="10.57421875" style="0" customWidth="1"/>
    <col min="15" max="15" width="9.421875" style="0" customWidth="1"/>
    <col min="16" max="16" width="6.57421875" style="0" customWidth="1"/>
    <col min="17" max="17" width="0" style="0" hidden="1" customWidth="1"/>
    <col min="18" max="18" width="13.421875" style="0" customWidth="1"/>
    <col min="19" max="20" width="0" style="0" hidden="1" customWidth="1"/>
    <col min="23" max="23" width="12.7109375" style="0" customWidth="1"/>
  </cols>
  <sheetData>
    <row r="1" ht="13.5" thickBot="1">
      <c r="A1" s="5"/>
    </row>
    <row r="2" spans="1:16" ht="54" customHeight="1" thickBot="1">
      <c r="A2" s="5"/>
      <c r="B2" s="160" t="s">
        <v>136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2"/>
    </row>
    <row r="3" spans="1:23" ht="16.5" customHeight="1" thickBot="1">
      <c r="A3" s="5"/>
      <c r="B3" s="163" t="s">
        <v>9</v>
      </c>
      <c r="C3" s="158" t="s">
        <v>2</v>
      </c>
      <c r="D3" s="150" t="s">
        <v>50</v>
      </c>
      <c r="E3" s="167"/>
      <c r="F3" s="167"/>
      <c r="G3" s="149" t="s">
        <v>72</v>
      </c>
      <c r="H3" s="167"/>
      <c r="I3" s="168"/>
      <c r="J3" s="150" t="s">
        <v>135</v>
      </c>
      <c r="K3" s="167"/>
      <c r="L3" s="167"/>
      <c r="M3" s="172" t="s">
        <v>36</v>
      </c>
      <c r="N3" s="154" t="s">
        <v>14</v>
      </c>
      <c r="O3" s="156" t="s">
        <v>38</v>
      </c>
      <c r="P3" s="158" t="s">
        <v>47</v>
      </c>
      <c r="Q3" s="4" t="s">
        <v>16</v>
      </c>
      <c r="R3" s="5"/>
      <c r="S3" s="4" t="s">
        <v>17</v>
      </c>
      <c r="T3" s="4" t="s">
        <v>18</v>
      </c>
      <c r="U3" s="5"/>
      <c r="V3" s="5"/>
      <c r="W3" s="5"/>
    </row>
    <row r="4" spans="1:23" ht="23.25" thickBot="1">
      <c r="A4" s="5"/>
      <c r="B4" s="164"/>
      <c r="C4" s="165"/>
      <c r="D4" s="62" t="s">
        <v>15</v>
      </c>
      <c r="E4" s="61" t="s">
        <v>31</v>
      </c>
      <c r="F4" s="61" t="s">
        <v>32</v>
      </c>
      <c r="G4" s="64" t="s">
        <v>15</v>
      </c>
      <c r="H4" s="61" t="s">
        <v>31</v>
      </c>
      <c r="I4" s="63" t="s">
        <v>32</v>
      </c>
      <c r="J4" s="62" t="s">
        <v>15</v>
      </c>
      <c r="K4" s="61" t="s">
        <v>31</v>
      </c>
      <c r="L4" s="61" t="s">
        <v>32</v>
      </c>
      <c r="M4" s="169"/>
      <c r="N4" s="170"/>
      <c r="O4" s="171"/>
      <c r="P4" s="166"/>
      <c r="Q4" s="4"/>
      <c r="R4" s="5"/>
      <c r="S4" s="4"/>
      <c r="T4" s="4"/>
      <c r="U4" s="5"/>
      <c r="V4" s="5"/>
      <c r="W4" s="5"/>
    </row>
    <row r="5" spans="1:23" ht="18.75" thickBot="1">
      <c r="A5" s="5"/>
      <c r="B5" s="71" t="s">
        <v>19</v>
      </c>
      <c r="C5" s="107" t="s">
        <v>63</v>
      </c>
      <c r="D5" s="110">
        <f>'[1]SO+NE spolu '!M8</f>
        <v>46</v>
      </c>
      <c r="E5" s="75">
        <f>'[1]SO+NE spolu '!O8</f>
        <v>104</v>
      </c>
      <c r="F5" s="76">
        <f>'[1]SO+NE spolu '!N8</f>
        <v>104</v>
      </c>
      <c r="G5" s="110">
        <f>'[2]SO+NE spolu '!M8</f>
        <v>42</v>
      </c>
      <c r="H5" s="75">
        <f>'[2]SO+NE spolu '!O8</f>
        <v>364</v>
      </c>
      <c r="I5" s="78">
        <f>'[2]SO+NE spolu '!N8</f>
        <v>431.2</v>
      </c>
      <c r="J5" s="74">
        <f>'SO+NE spolu '!M8</f>
        <v>36</v>
      </c>
      <c r="K5" s="75">
        <f>'SO+NE spolu '!O8</f>
        <v>450</v>
      </c>
      <c r="L5" s="76">
        <f>'SO+NE spolu '!N8</f>
        <v>566.0999999999999</v>
      </c>
      <c r="M5" s="97">
        <f aca="true" t="shared" si="0" ref="M5:M16">SUM(D5,G5,J5,)</f>
        <v>124</v>
      </c>
      <c r="N5" s="100">
        <f aca="true" t="shared" si="1" ref="N5:N16">F5+I5+L5</f>
        <v>1101.3</v>
      </c>
      <c r="O5" s="101">
        <f aca="true" t="shared" si="2" ref="O5:O16">E5+H5+K5</f>
        <v>918</v>
      </c>
      <c r="P5" s="79">
        <v>1</v>
      </c>
      <c r="Q5">
        <v>44</v>
      </c>
      <c r="R5" s="5"/>
      <c r="S5" s="5">
        <v>18</v>
      </c>
      <c r="T5" s="5">
        <v>27</v>
      </c>
      <c r="U5" s="5"/>
      <c r="V5" s="5"/>
      <c r="W5" s="5"/>
    </row>
    <row r="6" spans="1:23" ht="18.75" thickBot="1">
      <c r="A6" s="5"/>
      <c r="B6" s="72" t="s">
        <v>20</v>
      </c>
      <c r="C6" s="108" t="s">
        <v>69</v>
      </c>
      <c r="D6" s="111">
        <f>'[1]SO+NE spolu '!M14</f>
        <v>34</v>
      </c>
      <c r="E6" s="81">
        <f>'[1]SO+NE spolu '!O14</f>
        <v>121</v>
      </c>
      <c r="F6" s="82">
        <f>'[1]SO+NE spolu '!N14</f>
        <v>121</v>
      </c>
      <c r="G6" s="111">
        <f>'[2]SO+NE spolu '!M14</f>
        <v>48</v>
      </c>
      <c r="H6" s="81">
        <f>'[2]SO+NE spolu '!O14</f>
        <v>355</v>
      </c>
      <c r="I6" s="83">
        <f>'[2]SO+NE spolu '!N14</f>
        <v>413</v>
      </c>
      <c r="J6" s="74">
        <f>'SO+NE spolu '!M14</f>
        <v>46</v>
      </c>
      <c r="K6" s="75">
        <f>'SO+NE spolu '!O14</f>
        <v>414</v>
      </c>
      <c r="L6" s="76">
        <f>'SO+NE spolu '!N14</f>
        <v>500.4</v>
      </c>
      <c r="M6" s="98">
        <f t="shared" si="0"/>
        <v>128</v>
      </c>
      <c r="N6" s="100">
        <f t="shared" si="1"/>
        <v>1034.4</v>
      </c>
      <c r="O6" s="101">
        <f t="shared" si="2"/>
        <v>890</v>
      </c>
      <c r="P6" s="84">
        <v>2</v>
      </c>
      <c r="Q6" s="6">
        <v>30</v>
      </c>
      <c r="R6" s="5"/>
      <c r="S6" s="5">
        <v>23</v>
      </c>
      <c r="T6" s="5">
        <v>11</v>
      </c>
      <c r="U6" s="5"/>
      <c r="V6" s="5"/>
      <c r="W6" s="5"/>
    </row>
    <row r="7" spans="1:23" ht="18.75" thickBot="1">
      <c r="A7" s="5"/>
      <c r="B7" s="72" t="s">
        <v>21</v>
      </c>
      <c r="C7" s="108" t="s">
        <v>70</v>
      </c>
      <c r="D7" s="111">
        <f>'[1]SO+NE spolu '!M15</f>
        <v>30.5</v>
      </c>
      <c r="E7" s="81">
        <f>'[1]SO+NE spolu '!O15</f>
        <v>109</v>
      </c>
      <c r="F7" s="82">
        <f>'[1]SO+NE spolu '!N15</f>
        <v>109</v>
      </c>
      <c r="G7" s="111">
        <f>'[2]SO+NE spolu '!M15</f>
        <v>56</v>
      </c>
      <c r="H7" s="81">
        <f>'[2]SO+NE spolu '!O15</f>
        <v>282</v>
      </c>
      <c r="I7" s="83">
        <f>'[2]SO+NE spolu '!N15</f>
        <v>331.9</v>
      </c>
      <c r="J7" s="74">
        <f>'SO+NE spolu '!M15</f>
        <v>46</v>
      </c>
      <c r="K7" s="75">
        <f>'SO+NE spolu '!O15</f>
        <v>335</v>
      </c>
      <c r="L7" s="76">
        <f>'SO+NE spolu '!N15</f>
        <v>430.40000000000003</v>
      </c>
      <c r="M7" s="98">
        <f t="shared" si="0"/>
        <v>132.5</v>
      </c>
      <c r="N7" s="100">
        <f t="shared" si="1"/>
        <v>871.3</v>
      </c>
      <c r="O7" s="101">
        <f t="shared" si="2"/>
        <v>726</v>
      </c>
      <c r="P7" s="84">
        <v>3</v>
      </c>
      <c r="Q7" s="5">
        <v>23</v>
      </c>
      <c r="R7" s="5"/>
      <c r="S7" s="5">
        <v>23</v>
      </c>
      <c r="T7" s="5">
        <v>5</v>
      </c>
      <c r="U7" s="5"/>
      <c r="V7" s="5"/>
      <c r="W7" s="5"/>
    </row>
    <row r="8" spans="1:23" ht="18.75" thickBot="1">
      <c r="A8" s="5"/>
      <c r="B8" s="72" t="s">
        <v>22</v>
      </c>
      <c r="C8" s="108" t="s">
        <v>64</v>
      </c>
      <c r="D8" s="111">
        <f>'[1]SO+NE spolu '!M9</f>
        <v>51</v>
      </c>
      <c r="E8" s="81">
        <f>'[1]SO+NE spolu '!O9</f>
        <v>104</v>
      </c>
      <c r="F8" s="82">
        <f>'[1]SO+NE spolu '!N9</f>
        <v>104</v>
      </c>
      <c r="G8" s="111">
        <f>'[2]SO+NE spolu '!M9</f>
        <v>36</v>
      </c>
      <c r="H8" s="81">
        <f>'[2]SO+NE spolu '!O9</f>
        <v>298</v>
      </c>
      <c r="I8" s="83">
        <f>'[2]SO+NE spolu '!N9</f>
        <v>424.40000000000003</v>
      </c>
      <c r="J8" s="74">
        <f>'SO+NE spolu '!M9</f>
        <v>47</v>
      </c>
      <c r="K8" s="75">
        <f>'SO+NE spolu '!O9</f>
        <v>337</v>
      </c>
      <c r="L8" s="76">
        <f>'SO+NE spolu '!N9</f>
        <v>464.9</v>
      </c>
      <c r="M8" s="98">
        <f t="shared" si="0"/>
        <v>134</v>
      </c>
      <c r="N8" s="100">
        <f t="shared" si="1"/>
        <v>993.3000000000001</v>
      </c>
      <c r="O8" s="101">
        <f t="shared" si="2"/>
        <v>739</v>
      </c>
      <c r="P8" s="84">
        <v>4</v>
      </c>
      <c r="Q8" s="5">
        <v>26</v>
      </c>
      <c r="R8" s="5"/>
      <c r="S8" s="5">
        <v>23</v>
      </c>
      <c r="T8" s="5">
        <v>27</v>
      </c>
      <c r="U8" s="5"/>
      <c r="V8" s="5"/>
      <c r="W8" s="5"/>
    </row>
    <row r="9" spans="1:23" ht="18.75" thickBot="1">
      <c r="A9" s="5"/>
      <c r="B9" s="72" t="s">
        <v>23</v>
      </c>
      <c r="C9" s="108" t="s">
        <v>62</v>
      </c>
      <c r="D9" s="111">
        <f>'[1]SO+NE spolu '!M7</f>
        <v>49</v>
      </c>
      <c r="E9" s="81">
        <f>'[1]SO+NE spolu '!O7</f>
        <v>90</v>
      </c>
      <c r="F9" s="82">
        <f>'[1]SO+NE spolu '!N7</f>
        <v>90</v>
      </c>
      <c r="G9" s="111">
        <f>'[2]SO+NE spolu '!M7</f>
        <v>51</v>
      </c>
      <c r="H9" s="81">
        <f>'[2]SO+NE spolu '!O7</f>
        <v>302</v>
      </c>
      <c r="I9" s="83">
        <f>'[2]SO+NE spolu '!N7</f>
        <v>391.79999999999995</v>
      </c>
      <c r="J9" s="74">
        <f>'SO+NE spolu '!M7</f>
        <v>52</v>
      </c>
      <c r="K9" s="75">
        <f>'SO+NE spolu '!O7</f>
        <v>292</v>
      </c>
      <c r="L9" s="76">
        <f>'SO+NE spolu '!N7</f>
        <v>482.9</v>
      </c>
      <c r="M9" s="98">
        <f t="shared" si="0"/>
        <v>152</v>
      </c>
      <c r="N9" s="100">
        <f t="shared" si="1"/>
        <v>964.6999999999999</v>
      </c>
      <c r="O9" s="101">
        <f t="shared" si="2"/>
        <v>684</v>
      </c>
      <c r="P9" s="84">
        <v>5</v>
      </c>
      <c r="Q9" s="5">
        <v>24</v>
      </c>
      <c r="R9" s="5"/>
      <c r="S9" s="5">
        <v>12</v>
      </c>
      <c r="T9" s="5">
        <v>14</v>
      </c>
      <c r="U9" s="5"/>
      <c r="V9" s="5"/>
      <c r="W9" s="5"/>
    </row>
    <row r="10" spans="1:23" ht="18.75" thickBot="1">
      <c r="A10" s="5"/>
      <c r="B10" s="72" t="s">
        <v>24</v>
      </c>
      <c r="C10" s="108" t="s">
        <v>66</v>
      </c>
      <c r="D10" s="111">
        <f>'[1]SO+NE spolu '!M11</f>
        <v>64</v>
      </c>
      <c r="E10" s="81">
        <f>'[1]SO+NE spolu '!O11</f>
        <v>63</v>
      </c>
      <c r="F10" s="82">
        <f>'[1]SO+NE spolu '!N11</f>
        <v>63</v>
      </c>
      <c r="G10" s="111">
        <f>'[2]SO+NE spolu '!M11</f>
        <v>36</v>
      </c>
      <c r="H10" s="81">
        <f>'[2]SO+NE spolu '!O11</f>
        <v>425</v>
      </c>
      <c r="I10" s="83">
        <f>'[2]SO+NE spolu '!N11</f>
        <v>489.1</v>
      </c>
      <c r="J10" s="74">
        <f>'SO+NE spolu '!M11</f>
        <v>53</v>
      </c>
      <c r="K10" s="75">
        <f>'SO+NE spolu '!O11</f>
        <v>313</v>
      </c>
      <c r="L10" s="76">
        <f>'SO+NE spolu '!N11</f>
        <v>435.50000000000006</v>
      </c>
      <c r="M10" s="98">
        <f t="shared" si="0"/>
        <v>153</v>
      </c>
      <c r="N10" s="100">
        <f t="shared" si="1"/>
        <v>987.6000000000001</v>
      </c>
      <c r="O10" s="101">
        <f t="shared" si="2"/>
        <v>801</v>
      </c>
      <c r="P10" s="84">
        <v>6</v>
      </c>
      <c r="Q10" s="5">
        <v>27</v>
      </c>
      <c r="R10" s="5"/>
      <c r="S10" s="5">
        <v>47</v>
      </c>
      <c r="T10" s="5">
        <v>5</v>
      </c>
      <c r="U10" s="5"/>
      <c r="V10" s="5"/>
      <c r="W10" s="5"/>
    </row>
    <row r="11" spans="1:23" ht="18.75" thickBot="1">
      <c r="A11" s="5"/>
      <c r="B11" s="72" t="s">
        <v>25</v>
      </c>
      <c r="C11" s="108" t="s">
        <v>67</v>
      </c>
      <c r="D11" s="111">
        <f>'[1]SO+NE spolu '!M12</f>
        <v>41</v>
      </c>
      <c r="E11" s="81">
        <f>'[1]SO+NE spolu '!O12</f>
        <v>98</v>
      </c>
      <c r="F11" s="82">
        <f>'[1]SO+NE spolu '!N12</f>
        <v>98</v>
      </c>
      <c r="G11" s="111">
        <f>'[2]SO+NE spolu '!M12</f>
        <v>53</v>
      </c>
      <c r="H11" s="81">
        <f>'[2]SO+NE spolu '!O12</f>
        <v>291</v>
      </c>
      <c r="I11" s="83">
        <f>'[2]SO+NE spolu '!N12</f>
        <v>367.90000000000003</v>
      </c>
      <c r="J11" s="74">
        <f>'SO+NE spolu '!M12</f>
        <v>59</v>
      </c>
      <c r="K11" s="75">
        <f>'SO+NE spolu '!O12</f>
        <v>260</v>
      </c>
      <c r="L11" s="76">
        <f>'SO+NE spolu '!N12</f>
        <v>393</v>
      </c>
      <c r="M11" s="98">
        <f t="shared" si="0"/>
        <v>153</v>
      </c>
      <c r="N11" s="100">
        <f t="shared" si="1"/>
        <v>858.9000000000001</v>
      </c>
      <c r="O11" s="101">
        <f t="shared" si="2"/>
        <v>649</v>
      </c>
      <c r="P11" s="84">
        <v>7</v>
      </c>
      <c r="Q11" s="5">
        <v>7</v>
      </c>
      <c r="R11" s="5"/>
      <c r="S11" s="5">
        <v>18</v>
      </c>
      <c r="T11" s="5">
        <v>6</v>
      </c>
      <c r="U11" s="5"/>
      <c r="V11" s="5"/>
      <c r="W11" s="5"/>
    </row>
    <row r="12" spans="1:23" ht="18.75" thickBot="1">
      <c r="A12" s="5"/>
      <c r="B12" s="72" t="s">
        <v>26</v>
      </c>
      <c r="C12" s="108" t="s">
        <v>68</v>
      </c>
      <c r="D12" s="111">
        <f>'[1]SO+NE spolu '!M13</f>
        <v>65</v>
      </c>
      <c r="E12" s="81">
        <f>'[1]SO+NE spolu '!O13</f>
        <v>67</v>
      </c>
      <c r="F12" s="82">
        <f>'[1]SO+NE spolu '!N13</f>
        <v>67</v>
      </c>
      <c r="G12" s="111">
        <f>'[2]SO+NE spolu '!M13</f>
        <v>41</v>
      </c>
      <c r="H12" s="81">
        <f>'[2]SO+NE spolu '!O13</f>
        <v>407</v>
      </c>
      <c r="I12" s="83">
        <f>'[2]SO+NE spolu '!N13</f>
        <v>406.79999999999995</v>
      </c>
      <c r="J12" s="74">
        <f>'SO+NE spolu '!M13</f>
        <v>56</v>
      </c>
      <c r="K12" s="75">
        <f>'SO+NE spolu '!O13</f>
        <v>363</v>
      </c>
      <c r="L12" s="76">
        <f>'SO+NE spolu '!N13</f>
        <v>481.1</v>
      </c>
      <c r="M12" s="98">
        <f t="shared" si="0"/>
        <v>162</v>
      </c>
      <c r="N12" s="100">
        <f t="shared" si="1"/>
        <v>954.9</v>
      </c>
      <c r="O12" s="101">
        <f t="shared" si="2"/>
        <v>837</v>
      </c>
      <c r="P12" s="84">
        <v>8</v>
      </c>
      <c r="Q12" s="5">
        <v>11</v>
      </c>
      <c r="R12" s="5"/>
      <c r="S12" s="5">
        <v>23</v>
      </c>
      <c r="T12" s="5">
        <v>16</v>
      </c>
      <c r="U12" s="5"/>
      <c r="V12" s="5"/>
      <c r="W12" s="5"/>
    </row>
    <row r="13" spans="1:23" ht="18.75" thickBot="1">
      <c r="A13" s="5"/>
      <c r="B13" s="72" t="s">
        <v>27</v>
      </c>
      <c r="C13" s="108" t="s">
        <v>60</v>
      </c>
      <c r="D13" s="111">
        <f>'[1]SO+NE spolu '!M5</f>
        <v>59.5</v>
      </c>
      <c r="E13" s="81">
        <f>'[1]SO+NE spolu '!O5</f>
        <v>68</v>
      </c>
      <c r="F13" s="82">
        <f>'[1]SO+NE spolu '!N5</f>
        <v>68</v>
      </c>
      <c r="G13" s="111">
        <f>'[2]SO+NE spolu '!M5</f>
        <v>52</v>
      </c>
      <c r="H13" s="81">
        <f>'[2]SO+NE spolu '!O5</f>
        <v>357</v>
      </c>
      <c r="I13" s="83">
        <f>'[2]SO+NE spolu '!N5</f>
        <v>431.9</v>
      </c>
      <c r="J13" s="74">
        <f>'SO+NE spolu '!M5</f>
        <v>51</v>
      </c>
      <c r="K13" s="75">
        <f>'SO+NE spolu '!O5</f>
        <v>342</v>
      </c>
      <c r="L13" s="76">
        <f>'SO+NE spolu '!N5</f>
        <v>418.1</v>
      </c>
      <c r="M13" s="98">
        <f t="shared" si="0"/>
        <v>162.5</v>
      </c>
      <c r="N13" s="100">
        <f t="shared" si="1"/>
        <v>918</v>
      </c>
      <c r="O13" s="101">
        <f t="shared" si="2"/>
        <v>767</v>
      </c>
      <c r="P13" s="84">
        <v>9</v>
      </c>
      <c r="Q13" s="5">
        <v>32</v>
      </c>
      <c r="R13" s="5"/>
      <c r="S13" s="5">
        <v>30</v>
      </c>
      <c r="T13" s="5">
        <v>16</v>
      </c>
      <c r="U13" s="5"/>
      <c r="V13" s="5"/>
      <c r="W13" s="5"/>
    </row>
    <row r="14" spans="1:23" ht="18.75" thickBot="1">
      <c r="A14" s="5"/>
      <c r="B14" s="72" t="s">
        <v>28</v>
      </c>
      <c r="C14" s="108" t="s">
        <v>61</v>
      </c>
      <c r="D14" s="111">
        <f>'[1]SO+NE spolu '!M6</f>
        <v>58</v>
      </c>
      <c r="E14" s="81">
        <f>'[1]SO+NE spolu '!O6</f>
        <v>86</v>
      </c>
      <c r="F14" s="82">
        <f>'[1]SO+NE spolu '!N6</f>
        <v>86</v>
      </c>
      <c r="G14" s="111">
        <f>'[2]SO+NE spolu '!M6</f>
        <v>61</v>
      </c>
      <c r="H14" s="81">
        <f>'[2]SO+NE spolu '!O6</f>
        <v>282</v>
      </c>
      <c r="I14" s="83">
        <f>'[2]SO+NE spolu '!N6</f>
        <v>329</v>
      </c>
      <c r="J14" s="74">
        <f>'SO+NE spolu '!M6</f>
        <v>52</v>
      </c>
      <c r="K14" s="75">
        <f>'SO+NE spolu '!O6</f>
        <v>282</v>
      </c>
      <c r="L14" s="76">
        <f>'SO+NE spolu '!N6</f>
        <v>425.90000000000003</v>
      </c>
      <c r="M14" s="98">
        <f t="shared" si="0"/>
        <v>171</v>
      </c>
      <c r="N14" s="100">
        <f t="shared" si="1"/>
        <v>840.9000000000001</v>
      </c>
      <c r="O14" s="101">
        <f t="shared" si="2"/>
        <v>650</v>
      </c>
      <c r="P14" s="84">
        <v>10</v>
      </c>
      <c r="Q14" s="5">
        <v>18</v>
      </c>
      <c r="R14" s="5"/>
      <c r="S14" s="5">
        <v>19</v>
      </c>
      <c r="T14" s="5">
        <v>28</v>
      </c>
      <c r="U14" s="5"/>
      <c r="V14" s="5"/>
      <c r="W14" s="5"/>
    </row>
    <row r="15" spans="1:23" ht="18.75" thickBot="1">
      <c r="A15" s="5"/>
      <c r="B15" s="72" t="s">
        <v>29</v>
      </c>
      <c r="C15" s="108" t="s">
        <v>65</v>
      </c>
      <c r="D15" s="111">
        <f>'[1]SO+NE spolu '!M10</f>
        <v>61</v>
      </c>
      <c r="E15" s="81">
        <f>'[1]SO+NE spolu '!O10</f>
        <v>78</v>
      </c>
      <c r="F15" s="82">
        <f>'[1]SO+NE spolu '!N10</f>
        <v>78</v>
      </c>
      <c r="G15" s="111">
        <f>'[2]SO+NE spolu '!M10</f>
        <v>75</v>
      </c>
      <c r="H15" s="81">
        <f>'[2]SO+NE spolu '!O10</f>
        <v>233</v>
      </c>
      <c r="I15" s="83">
        <f>'[2]SO+NE spolu '!N10</f>
        <v>288.6</v>
      </c>
      <c r="J15" s="74">
        <f>'SO+NE spolu '!M10</f>
        <v>53</v>
      </c>
      <c r="K15" s="75">
        <f>'SO+NE spolu '!O10</f>
        <v>329</v>
      </c>
      <c r="L15" s="76">
        <f>'SO+NE spolu '!N10</f>
        <v>440.3</v>
      </c>
      <c r="M15" s="98">
        <f t="shared" si="0"/>
        <v>189</v>
      </c>
      <c r="N15" s="100">
        <f t="shared" si="1"/>
        <v>806.9000000000001</v>
      </c>
      <c r="O15" s="101">
        <f t="shared" si="2"/>
        <v>640</v>
      </c>
      <c r="P15" s="84">
        <v>11</v>
      </c>
      <c r="Q15" s="5">
        <v>39</v>
      </c>
      <c r="R15" s="5"/>
      <c r="S15" s="5">
        <v>18</v>
      </c>
      <c r="T15" s="5">
        <v>19</v>
      </c>
      <c r="U15" s="5"/>
      <c r="V15" s="5"/>
      <c r="W15" s="5"/>
    </row>
    <row r="16" spans="1:23" ht="18.75" thickBot="1">
      <c r="A16" s="5"/>
      <c r="B16" s="73" t="s">
        <v>30</v>
      </c>
      <c r="C16" s="109" t="s">
        <v>71</v>
      </c>
      <c r="D16" s="112">
        <f>'[1]SO+NE spolu '!M16</f>
        <v>65</v>
      </c>
      <c r="E16" s="86">
        <f>'[1]SO+NE spolu '!O16</f>
        <v>72</v>
      </c>
      <c r="F16" s="87">
        <f>'[1]SO+NE spolu '!N16</f>
        <v>72</v>
      </c>
      <c r="G16" s="112">
        <f>'[2]SO+NE spolu '!M16</f>
        <v>73</v>
      </c>
      <c r="H16" s="86">
        <f>'[2]SO+NE spolu '!O16</f>
        <v>304</v>
      </c>
      <c r="I16" s="88">
        <f>'[2]SO+NE spolu '!N16</f>
        <v>354.70000000000005</v>
      </c>
      <c r="J16" s="74">
        <f>'SO+NE spolu '!M16</f>
        <v>73</v>
      </c>
      <c r="K16" s="75">
        <f>'SO+NE spolu '!O16</f>
        <v>194</v>
      </c>
      <c r="L16" s="76">
        <f>'SO+NE spolu '!N16</f>
        <v>294.8</v>
      </c>
      <c r="M16" s="99">
        <f t="shared" si="0"/>
        <v>211</v>
      </c>
      <c r="N16" s="100">
        <f t="shared" si="1"/>
        <v>721.5</v>
      </c>
      <c r="O16" s="101">
        <f t="shared" si="2"/>
        <v>570</v>
      </c>
      <c r="P16" s="89">
        <v>12</v>
      </c>
      <c r="Q16" s="5">
        <v>12</v>
      </c>
      <c r="R16" s="5"/>
      <c r="S16" s="5">
        <v>28</v>
      </c>
      <c r="T16" s="5">
        <v>17</v>
      </c>
      <c r="U16" s="5"/>
      <c r="V16" s="5"/>
      <c r="W16" s="5"/>
    </row>
    <row r="17" spans="1:23" ht="12.75">
      <c r="A17" s="5"/>
      <c r="B17" s="90"/>
      <c r="C17" s="91"/>
      <c r="D17" s="92">
        <f>SUM(D5:D16)</f>
        <v>624</v>
      </c>
      <c r="E17" s="92">
        <f aca="true" t="shared" si="3" ref="E17:M17">SUM(E5:E16)</f>
        <v>1060</v>
      </c>
      <c r="F17" s="92">
        <f t="shared" si="3"/>
        <v>1060</v>
      </c>
      <c r="G17" s="92">
        <f t="shared" si="3"/>
        <v>624</v>
      </c>
      <c r="H17" s="92">
        <f t="shared" si="3"/>
        <v>3900</v>
      </c>
      <c r="I17" s="92">
        <f t="shared" si="3"/>
        <v>4660.3</v>
      </c>
      <c r="J17" s="92">
        <f t="shared" si="3"/>
        <v>624</v>
      </c>
      <c r="K17" s="92">
        <f t="shared" si="3"/>
        <v>3911</v>
      </c>
      <c r="L17" s="92">
        <f t="shared" si="3"/>
        <v>5333.400000000001</v>
      </c>
      <c r="M17" s="92">
        <f t="shared" si="3"/>
        <v>1872</v>
      </c>
      <c r="N17" s="91">
        <f>SUM(N5:N16)</f>
        <v>11053.699999999999</v>
      </c>
      <c r="O17" s="91">
        <f>SUM(O5:O16)</f>
        <v>8871</v>
      </c>
      <c r="P17" s="91"/>
      <c r="Q17" s="5"/>
      <c r="R17" s="5"/>
      <c r="S17" s="5"/>
      <c r="T17" s="5"/>
      <c r="U17" s="5"/>
      <c r="V17" s="5"/>
      <c r="W17" s="5"/>
    </row>
    <row r="18" spans="1:23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/>
      <c r="C19" s="126" t="s">
        <v>130</v>
      </c>
      <c r="D19" s="5"/>
      <c r="E19" s="5"/>
      <c r="F19" s="5" t="s">
        <v>134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</sheetData>
  <sheetProtection selectLockedCells="1" selectUnlockedCells="1"/>
  <mergeCells count="10">
    <mergeCell ref="P3:P4"/>
    <mergeCell ref="B2:P2"/>
    <mergeCell ref="B3:B4"/>
    <mergeCell ref="C3:C4"/>
    <mergeCell ref="D3:F3"/>
    <mergeCell ref="G3:I3"/>
    <mergeCell ref="J3:L3"/>
    <mergeCell ref="M3:M4"/>
    <mergeCell ref="N3:N4"/>
    <mergeCell ref="O3:O4"/>
  </mergeCells>
  <printOptions/>
  <pageMargins left="0.75" right="0.75" top="1" bottom="1" header="0.5118055555555555" footer="0.511805555555555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9"/>
  <sheetViews>
    <sheetView zoomScalePageLayoutView="0" workbookViewId="0" topLeftCell="B1">
      <selection activeCell="T13" sqref="T13"/>
    </sheetView>
  </sheetViews>
  <sheetFormatPr defaultColWidth="9.140625" defaultRowHeight="12.75"/>
  <cols>
    <col min="1" max="1" width="2.7109375" style="0" hidden="1" customWidth="1"/>
    <col min="2" max="3" width="5.57421875" style="0" bestFit="1" customWidth="1"/>
    <col min="4" max="4" width="19.28125" style="0" customWidth="1"/>
    <col min="5" max="5" width="14.57421875" style="0" customWidth="1"/>
    <col min="6" max="6" width="9.00390625" style="0" customWidth="1"/>
    <col min="7" max="7" width="6.8515625" style="0" customWidth="1"/>
    <col min="8" max="8" width="6.421875" style="0" customWidth="1"/>
    <col min="9" max="9" width="10.28125" style="0" hidden="1" customWidth="1"/>
    <col min="11" max="11" width="6.7109375" style="0" customWidth="1"/>
    <col min="12" max="12" width="6.57421875" style="0" customWidth="1"/>
    <col min="13" max="13" width="0" style="0" hidden="1" customWidth="1"/>
    <col min="14" max="14" width="8.8515625" style="0" customWidth="1"/>
    <col min="15" max="15" width="9.140625" style="0" customWidth="1"/>
    <col min="16" max="16" width="7.00390625" style="0" customWidth="1"/>
    <col min="17" max="17" width="7.140625" style="0" customWidth="1"/>
    <col min="18" max="18" width="0" style="0" hidden="1" customWidth="1"/>
  </cols>
  <sheetData>
    <row r="1" ht="13.5" thickBot="1"/>
    <row r="2" spans="2:20" ht="18.75" thickBot="1">
      <c r="B2" s="127" t="s">
        <v>53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2:20" ht="39" customHeight="1" thickBot="1">
      <c r="B3" s="129" t="s">
        <v>0</v>
      </c>
      <c r="C3" s="130"/>
      <c r="D3" s="8" t="s">
        <v>1</v>
      </c>
      <c r="E3" s="8" t="s">
        <v>2</v>
      </c>
      <c r="F3" s="9" t="s">
        <v>3</v>
      </c>
      <c r="G3" s="10" t="s">
        <v>39</v>
      </c>
      <c r="H3" s="11" t="s">
        <v>40</v>
      </c>
      <c r="I3" s="12"/>
      <c r="J3" s="13" t="s">
        <v>4</v>
      </c>
      <c r="K3" s="10" t="s">
        <v>41</v>
      </c>
      <c r="L3" s="11" t="s">
        <v>42</v>
      </c>
      <c r="M3" s="12"/>
      <c r="N3" s="12" t="s">
        <v>5</v>
      </c>
      <c r="O3" s="25" t="s">
        <v>51</v>
      </c>
      <c r="P3" s="26" t="s">
        <v>43</v>
      </c>
      <c r="Q3" s="27" t="s">
        <v>44</v>
      </c>
      <c r="R3" s="14"/>
      <c r="S3" s="15" t="s">
        <v>7</v>
      </c>
      <c r="T3" s="13" t="s">
        <v>8</v>
      </c>
    </row>
    <row r="4" spans="2:20" ht="18.75">
      <c r="B4" s="16">
        <v>6</v>
      </c>
      <c r="C4" s="17">
        <v>12</v>
      </c>
      <c r="D4" s="18" t="s">
        <v>90</v>
      </c>
      <c r="E4" s="107" t="s">
        <v>60</v>
      </c>
      <c r="F4" s="22"/>
      <c r="G4" s="30">
        <v>17.9</v>
      </c>
      <c r="H4" s="31">
        <v>17</v>
      </c>
      <c r="I4" s="52">
        <f>COUNTIF(G$4:G$15,"&lt;"&amp;G4)*ROWS(G$4:G$15)+COUNTIF(H$4:H$15,"&lt;"&amp;H4)</f>
        <v>12</v>
      </c>
      <c r="J4" s="55">
        <f>IF(COUNTIF(I$4:I$15,I4)&gt;1,RANK(I4,I$4:I$15,0)+(COUNT(I$4:I$15)+1-RANK(I4,I$4:I$15,0)-RANK(I4,I$4:I$15,1))/2,RANK(I4,I$4:I$15,0)+(COUNT(I$4:I$15)+1-RANK(I4,I$4:I$15,0)-RANK(I4,I$4:I$15,1)))</f>
        <v>11</v>
      </c>
      <c r="K4" s="30">
        <v>24.2</v>
      </c>
      <c r="L4" s="31">
        <v>32</v>
      </c>
      <c r="M4" s="52">
        <f>COUNTIF(K$4:K$15,"&lt;"&amp;K4)*ROWS(K$4:K$15)+COUNTIF(L$4:L$15,"&lt;"&amp;L4)</f>
        <v>107</v>
      </c>
      <c r="N4" s="55">
        <f>IF(COUNTIF(M$4:M$15,M4)&gt;1,RANK(M4,M$4:M$15,0)+(COUNT(M$4:M$15)+1-RANK(M4,M$4:M$15,0)-RANK(M4,M$4:M$15,1))/2,RANK(M4,M$4:M$15,0)+(COUNT(M$4:M$15)+1-RANK(M4,M$4:M$15,0)-RANK(M4,M$4:M$15,1)))</f>
        <v>4</v>
      </c>
      <c r="O4" s="49">
        <f>SUM(J4,N4)</f>
        <v>15</v>
      </c>
      <c r="P4" s="46">
        <f aca="true" t="shared" si="0" ref="P4:P15">SUM(K4,G4)</f>
        <v>42.099999999999994</v>
      </c>
      <c r="Q4" s="32">
        <f aca="true" t="shared" si="1" ref="Q4:Q15">SUM(L4,H4)</f>
        <v>49</v>
      </c>
      <c r="R4" s="37">
        <f>(COUNTIF(O$4:O$15,"&gt;"&amp;O4)*ROWS(O$4:O$14)+COUNTIF(P$4:P$15,"&lt;"&amp;P4))*ROWS(O$4:O$15)+COUNTIF(Q$4:Q$15,"&lt;"&amp;Q4)</f>
        <v>571</v>
      </c>
      <c r="S4" s="43">
        <f>IF(COUNTIF(R$4:R$15,R4)&gt;1,RANK(R4,R$4:R$15,0)+(COUNT(R$4:R$15)+1-RANK(R4,R$4:R$15,0)-RANK(R4,R$4:R$15,1))/2,RANK(R4,R$4:R$15,0)+(COUNT(R$4:R$15)+1-RANK(R4,R$4:R$15,0)-RANK(R4,R$4:R$15,1)))</f>
        <v>8</v>
      </c>
      <c r="T4" s="40">
        <v>15</v>
      </c>
    </row>
    <row r="5" spans="2:20" ht="18.75">
      <c r="B5" s="19">
        <v>12</v>
      </c>
      <c r="C5" s="1">
        <v>6</v>
      </c>
      <c r="D5" s="94" t="s">
        <v>96</v>
      </c>
      <c r="E5" s="108" t="s">
        <v>61</v>
      </c>
      <c r="F5" s="23"/>
      <c r="G5" s="33">
        <v>30.3</v>
      </c>
      <c r="H5" s="28">
        <v>29</v>
      </c>
      <c r="I5" s="53">
        <f aca="true" t="shared" si="2" ref="I5:I15">COUNTIF(G$4:G$15,"&lt;"&amp;G5)*ROWS(G$4:G$15)+COUNTIF(H$4:H$15,"&lt;"&amp;H5)</f>
        <v>53</v>
      </c>
      <c r="J5" s="56">
        <f aca="true" t="shared" si="3" ref="J5:J15">IF(COUNTIF(I$4:I$15,I5)&gt;1,RANK(I5,I$4:I$15,0)+(COUNT(I$4:I$15)+1-RANK(I5,I$4:I$15,0)-RANK(I5,I$4:I$15,1))/2,RANK(I5,I$4:I$15,0)+(COUNT(I$4:I$15)+1-RANK(I5,I$4:I$15,0)-RANK(I5,I$4:I$15,1)))</f>
        <v>8</v>
      </c>
      <c r="K5" s="33">
        <v>5.6</v>
      </c>
      <c r="L5" s="28">
        <v>5</v>
      </c>
      <c r="M5" s="53">
        <f aca="true" t="shared" si="4" ref="M5:M15">COUNTIF(K$4:K$15,"&lt;"&amp;K5)*ROWS(K$4:K$15)+COUNTIF(L$4:L$15,"&lt;"&amp;L5)</f>
        <v>1</v>
      </c>
      <c r="N5" s="56">
        <f aca="true" t="shared" si="5" ref="N5:N15">IF(COUNTIF(M$4:M$15,M5)&gt;1,RANK(M5,M$4:M$15,0)+(COUNT(M$4:M$15)+1-RANK(M5,M$4:M$15,0)-RANK(M5,M$4:M$15,1))/2,RANK(M5,M$4:M$15,0)+(COUNT(M$4:M$15)+1-RANK(M5,M$4:M$15,0)-RANK(M5,M$4:M$15,1)))</f>
        <v>12</v>
      </c>
      <c r="O5" s="50">
        <f aca="true" t="shared" si="6" ref="O5:O15">SUM(J5,N5)</f>
        <v>20</v>
      </c>
      <c r="P5" s="47">
        <f t="shared" si="0"/>
        <v>35.9</v>
      </c>
      <c r="Q5" s="29">
        <f t="shared" si="1"/>
        <v>34</v>
      </c>
      <c r="R5" s="38">
        <f aca="true" t="shared" si="7" ref="R5:R15">(COUNTIF(O$4:O$15,"&gt;"&amp;O5)*ROWS(O$4:O$14)+COUNTIF(P$4:P$15,"&lt;"&amp;P5))*ROWS(O$4:O$15)+COUNTIF(Q$4:Q$15,"&lt;"&amp;Q5)</f>
        <v>146</v>
      </c>
      <c r="S5" s="44">
        <f aca="true" t="shared" si="8" ref="S5:S15">IF(COUNTIF(R$4:R$15,R5)&gt;1,RANK(R5,R$4:R$15,0)+(COUNT(R$4:R$15)+1-RANK(R5,R$4:R$15,0)-RANK(R5,R$4:R$15,1))/2,RANK(R5,R$4:R$15,0)+(COUNT(R$4:R$15)+1-RANK(R5,R$4:R$15,0)-RANK(R5,R$4:R$15,1)))</f>
        <v>11</v>
      </c>
      <c r="T5" s="41">
        <v>0</v>
      </c>
    </row>
    <row r="6" spans="2:20" ht="18.75">
      <c r="B6" s="19">
        <v>2</v>
      </c>
      <c r="C6" s="1">
        <v>8</v>
      </c>
      <c r="D6" s="94" t="s">
        <v>86</v>
      </c>
      <c r="E6" s="108" t="s">
        <v>62</v>
      </c>
      <c r="F6" s="23"/>
      <c r="G6" s="33">
        <v>49</v>
      </c>
      <c r="H6" s="28">
        <v>29</v>
      </c>
      <c r="I6" s="53">
        <f t="shared" si="2"/>
        <v>89</v>
      </c>
      <c r="J6" s="56">
        <f t="shared" si="3"/>
        <v>5</v>
      </c>
      <c r="K6" s="33">
        <v>27</v>
      </c>
      <c r="L6" s="28">
        <v>14</v>
      </c>
      <c r="M6" s="53">
        <f t="shared" si="4"/>
        <v>126</v>
      </c>
      <c r="N6" s="56">
        <f t="shared" si="5"/>
        <v>2</v>
      </c>
      <c r="O6" s="50">
        <f t="shared" si="6"/>
        <v>7</v>
      </c>
      <c r="P6" s="47">
        <f t="shared" si="0"/>
        <v>76</v>
      </c>
      <c r="Q6" s="29">
        <f t="shared" si="1"/>
        <v>43</v>
      </c>
      <c r="R6" s="38">
        <f t="shared" si="7"/>
        <v>1301</v>
      </c>
      <c r="S6" s="44">
        <f t="shared" si="8"/>
        <v>2</v>
      </c>
      <c r="T6" s="41">
        <v>45</v>
      </c>
    </row>
    <row r="7" spans="2:20" ht="18.75">
      <c r="B7" s="19">
        <v>9</v>
      </c>
      <c r="C7" s="1">
        <v>3</v>
      </c>
      <c r="D7" s="94" t="s">
        <v>93</v>
      </c>
      <c r="E7" s="108" t="s">
        <v>63</v>
      </c>
      <c r="F7" s="23"/>
      <c r="G7" s="33">
        <v>25</v>
      </c>
      <c r="H7" s="28">
        <v>25</v>
      </c>
      <c r="I7" s="53">
        <f t="shared" si="2"/>
        <v>26</v>
      </c>
      <c r="J7" s="56">
        <f t="shared" si="3"/>
        <v>10</v>
      </c>
      <c r="K7" s="33">
        <v>22</v>
      </c>
      <c r="L7" s="28">
        <v>19</v>
      </c>
      <c r="M7" s="53">
        <f t="shared" si="4"/>
        <v>92</v>
      </c>
      <c r="N7" s="56">
        <f t="shared" si="5"/>
        <v>5</v>
      </c>
      <c r="O7" s="50">
        <f t="shared" si="6"/>
        <v>15</v>
      </c>
      <c r="P7" s="47">
        <f t="shared" si="0"/>
        <v>47</v>
      </c>
      <c r="Q7" s="29">
        <f t="shared" si="1"/>
        <v>44</v>
      </c>
      <c r="R7" s="38">
        <f t="shared" si="7"/>
        <v>594</v>
      </c>
      <c r="S7" s="44">
        <f t="shared" si="8"/>
        <v>7</v>
      </c>
      <c r="T7" s="41">
        <v>20</v>
      </c>
    </row>
    <row r="8" spans="2:20" ht="18.75">
      <c r="B8" s="19">
        <v>5</v>
      </c>
      <c r="C8" s="1">
        <v>11</v>
      </c>
      <c r="D8" s="94" t="s">
        <v>89</v>
      </c>
      <c r="E8" s="108" t="s">
        <v>64</v>
      </c>
      <c r="F8" s="23"/>
      <c r="G8" s="33">
        <v>62</v>
      </c>
      <c r="H8" s="28">
        <v>44</v>
      </c>
      <c r="I8" s="53">
        <f t="shared" si="2"/>
        <v>131</v>
      </c>
      <c r="J8" s="56">
        <f t="shared" si="3"/>
        <v>2</v>
      </c>
      <c r="K8" s="33">
        <v>25.8</v>
      </c>
      <c r="L8" s="28">
        <v>25</v>
      </c>
      <c r="M8" s="53">
        <f t="shared" si="4"/>
        <v>117</v>
      </c>
      <c r="N8" s="56">
        <f t="shared" si="5"/>
        <v>3</v>
      </c>
      <c r="O8" s="50">
        <f t="shared" si="6"/>
        <v>5</v>
      </c>
      <c r="P8" s="47">
        <f t="shared" si="0"/>
        <v>87.8</v>
      </c>
      <c r="Q8" s="29">
        <f t="shared" si="1"/>
        <v>69</v>
      </c>
      <c r="R8" s="38">
        <f t="shared" si="7"/>
        <v>1595</v>
      </c>
      <c r="S8" s="44">
        <f t="shared" si="8"/>
        <v>1</v>
      </c>
      <c r="T8" s="41">
        <v>50</v>
      </c>
    </row>
    <row r="9" spans="2:20" ht="18.75">
      <c r="B9" s="19">
        <v>11</v>
      </c>
      <c r="C9" s="1">
        <v>5</v>
      </c>
      <c r="D9" s="95" t="s">
        <v>95</v>
      </c>
      <c r="E9" s="108" t="s">
        <v>65</v>
      </c>
      <c r="F9" s="23"/>
      <c r="G9" s="33">
        <v>34</v>
      </c>
      <c r="H9" s="28">
        <v>33</v>
      </c>
      <c r="I9" s="53">
        <f t="shared" si="2"/>
        <v>68</v>
      </c>
      <c r="J9" s="56">
        <f t="shared" si="3"/>
        <v>7</v>
      </c>
      <c r="K9" s="33">
        <v>8.5</v>
      </c>
      <c r="L9" s="28">
        <v>4</v>
      </c>
      <c r="M9" s="53">
        <f t="shared" si="4"/>
        <v>36</v>
      </c>
      <c r="N9" s="56">
        <f t="shared" si="5"/>
        <v>9</v>
      </c>
      <c r="O9" s="50">
        <f t="shared" si="6"/>
        <v>16</v>
      </c>
      <c r="P9" s="47">
        <f t="shared" si="0"/>
        <v>42.5</v>
      </c>
      <c r="Q9" s="29">
        <f t="shared" si="1"/>
        <v>37</v>
      </c>
      <c r="R9" s="38">
        <f t="shared" si="7"/>
        <v>448</v>
      </c>
      <c r="S9" s="44">
        <f t="shared" si="8"/>
        <v>9</v>
      </c>
      <c r="T9" s="41">
        <v>10</v>
      </c>
    </row>
    <row r="10" spans="2:20" ht="18.75">
      <c r="B10" s="19">
        <v>7</v>
      </c>
      <c r="C10" s="1">
        <v>1</v>
      </c>
      <c r="D10" s="94" t="s">
        <v>91</v>
      </c>
      <c r="E10" s="108" t="s">
        <v>66</v>
      </c>
      <c r="F10" s="23"/>
      <c r="G10" s="33">
        <v>54.2</v>
      </c>
      <c r="H10" s="28">
        <v>42</v>
      </c>
      <c r="I10" s="53">
        <f t="shared" si="2"/>
        <v>117</v>
      </c>
      <c r="J10" s="56">
        <f t="shared" si="3"/>
        <v>3</v>
      </c>
      <c r="K10" s="33">
        <v>16.1</v>
      </c>
      <c r="L10" s="28">
        <v>13</v>
      </c>
      <c r="M10" s="53">
        <f t="shared" si="4"/>
        <v>77</v>
      </c>
      <c r="N10" s="56">
        <f t="shared" si="5"/>
        <v>6</v>
      </c>
      <c r="O10" s="50">
        <f t="shared" si="6"/>
        <v>9</v>
      </c>
      <c r="P10" s="47">
        <f t="shared" si="0"/>
        <v>70.30000000000001</v>
      </c>
      <c r="Q10" s="29">
        <f t="shared" si="1"/>
        <v>55</v>
      </c>
      <c r="R10" s="38">
        <f t="shared" si="7"/>
        <v>1017</v>
      </c>
      <c r="S10" s="44">
        <f t="shared" si="8"/>
        <v>5</v>
      </c>
      <c r="T10" s="41">
        <v>30</v>
      </c>
    </row>
    <row r="11" spans="2:20" ht="18.75">
      <c r="B11" s="19">
        <v>10</v>
      </c>
      <c r="C11" s="1">
        <v>4</v>
      </c>
      <c r="D11" s="94" t="s">
        <v>94</v>
      </c>
      <c r="E11" s="108" t="s">
        <v>67</v>
      </c>
      <c r="F11" s="23"/>
      <c r="G11" s="33">
        <v>17.1</v>
      </c>
      <c r="H11" s="28">
        <v>28</v>
      </c>
      <c r="I11" s="53">
        <f t="shared" si="2"/>
        <v>4</v>
      </c>
      <c r="J11" s="56">
        <f t="shared" si="3"/>
        <v>12</v>
      </c>
      <c r="K11" s="33">
        <v>8</v>
      </c>
      <c r="L11" s="28">
        <v>5</v>
      </c>
      <c r="M11" s="53">
        <f t="shared" si="4"/>
        <v>25</v>
      </c>
      <c r="N11" s="56">
        <f t="shared" si="5"/>
        <v>10</v>
      </c>
      <c r="O11" s="50">
        <f t="shared" si="6"/>
        <v>22</v>
      </c>
      <c r="P11" s="47">
        <f t="shared" si="0"/>
        <v>25.1</v>
      </c>
      <c r="Q11" s="29">
        <f t="shared" si="1"/>
        <v>33</v>
      </c>
      <c r="R11" s="38">
        <f t="shared" si="7"/>
        <v>1</v>
      </c>
      <c r="S11" s="44">
        <f t="shared" si="8"/>
        <v>12</v>
      </c>
      <c r="T11" s="41">
        <v>0</v>
      </c>
    </row>
    <row r="12" spans="2:20" ht="18.75">
      <c r="B12" s="19">
        <v>3</v>
      </c>
      <c r="C12" s="1">
        <v>9</v>
      </c>
      <c r="D12" s="94" t="s">
        <v>87</v>
      </c>
      <c r="E12" s="108" t="s">
        <v>68</v>
      </c>
      <c r="F12" s="23"/>
      <c r="G12" s="33">
        <v>71</v>
      </c>
      <c r="H12" s="28">
        <v>43</v>
      </c>
      <c r="I12" s="53">
        <f t="shared" si="2"/>
        <v>142</v>
      </c>
      <c r="J12" s="56">
        <f t="shared" si="3"/>
        <v>1</v>
      </c>
      <c r="K12" s="33">
        <v>14.6</v>
      </c>
      <c r="L12" s="28">
        <v>17</v>
      </c>
      <c r="M12" s="53">
        <f t="shared" si="4"/>
        <v>67</v>
      </c>
      <c r="N12" s="56">
        <f t="shared" si="5"/>
        <v>7</v>
      </c>
      <c r="O12" s="50">
        <f t="shared" si="6"/>
        <v>8</v>
      </c>
      <c r="P12" s="47">
        <f t="shared" si="0"/>
        <v>85.6</v>
      </c>
      <c r="Q12" s="29">
        <f t="shared" si="1"/>
        <v>60</v>
      </c>
      <c r="R12" s="38">
        <f t="shared" si="7"/>
        <v>1186</v>
      </c>
      <c r="S12" s="44">
        <f t="shared" si="8"/>
        <v>4</v>
      </c>
      <c r="T12" s="41">
        <v>35</v>
      </c>
    </row>
    <row r="13" spans="2:20" ht="18.75">
      <c r="B13" s="19">
        <v>4</v>
      </c>
      <c r="C13" s="1">
        <v>10</v>
      </c>
      <c r="D13" s="94" t="s">
        <v>88</v>
      </c>
      <c r="E13" s="108" t="s">
        <v>69</v>
      </c>
      <c r="F13" s="23"/>
      <c r="G13" s="33">
        <v>30</v>
      </c>
      <c r="H13" s="28">
        <v>20</v>
      </c>
      <c r="I13" s="53">
        <f t="shared" si="2"/>
        <v>37</v>
      </c>
      <c r="J13" s="56">
        <f t="shared" si="3"/>
        <v>9</v>
      </c>
      <c r="K13" s="33">
        <v>9.2</v>
      </c>
      <c r="L13" s="28">
        <v>7</v>
      </c>
      <c r="M13" s="53">
        <f t="shared" si="4"/>
        <v>52</v>
      </c>
      <c r="N13" s="56">
        <f t="shared" si="5"/>
        <v>8</v>
      </c>
      <c r="O13" s="50">
        <f t="shared" si="6"/>
        <v>17</v>
      </c>
      <c r="P13" s="47">
        <f t="shared" si="0"/>
        <v>39.2</v>
      </c>
      <c r="Q13" s="29">
        <f t="shared" si="1"/>
        <v>27</v>
      </c>
      <c r="R13" s="38">
        <f t="shared" si="7"/>
        <v>288</v>
      </c>
      <c r="S13" s="44">
        <f t="shared" si="8"/>
        <v>10</v>
      </c>
      <c r="T13" s="41">
        <v>5</v>
      </c>
    </row>
    <row r="14" spans="2:20" ht="18.75">
      <c r="B14" s="19">
        <v>1</v>
      </c>
      <c r="C14" s="1">
        <v>7</v>
      </c>
      <c r="D14" s="7" t="s">
        <v>85</v>
      </c>
      <c r="E14" s="108" t="s">
        <v>70</v>
      </c>
      <c r="F14" s="23"/>
      <c r="G14" s="33">
        <v>40.6</v>
      </c>
      <c r="H14" s="28">
        <v>27</v>
      </c>
      <c r="I14" s="53">
        <f t="shared" si="2"/>
        <v>75</v>
      </c>
      <c r="J14" s="56">
        <f t="shared" si="3"/>
        <v>6</v>
      </c>
      <c r="K14" s="33">
        <v>31.2</v>
      </c>
      <c r="L14" s="28">
        <v>26</v>
      </c>
      <c r="M14" s="53">
        <f t="shared" si="4"/>
        <v>142</v>
      </c>
      <c r="N14" s="56">
        <f t="shared" si="5"/>
        <v>1</v>
      </c>
      <c r="O14" s="50">
        <f t="shared" si="6"/>
        <v>7</v>
      </c>
      <c r="P14" s="47">
        <f t="shared" si="0"/>
        <v>71.8</v>
      </c>
      <c r="Q14" s="29">
        <f t="shared" si="1"/>
        <v>53</v>
      </c>
      <c r="R14" s="38">
        <f t="shared" si="7"/>
        <v>1292</v>
      </c>
      <c r="S14" s="44">
        <f t="shared" si="8"/>
        <v>3</v>
      </c>
      <c r="T14" s="41">
        <v>40</v>
      </c>
    </row>
    <row r="15" spans="2:20" ht="19.5" thickBot="1">
      <c r="B15" s="20">
        <v>8</v>
      </c>
      <c r="C15" s="21">
        <v>2</v>
      </c>
      <c r="D15" s="96" t="s">
        <v>92</v>
      </c>
      <c r="E15" s="109" t="s">
        <v>71</v>
      </c>
      <c r="F15" s="24"/>
      <c r="G15" s="34">
        <v>50.6</v>
      </c>
      <c r="H15" s="35">
        <v>30</v>
      </c>
      <c r="I15" s="54">
        <f t="shared" si="2"/>
        <v>103</v>
      </c>
      <c r="J15" s="57">
        <f t="shared" si="3"/>
        <v>4</v>
      </c>
      <c r="K15" s="34">
        <v>5.8</v>
      </c>
      <c r="L15" s="35">
        <v>5</v>
      </c>
      <c r="M15" s="54">
        <f t="shared" si="4"/>
        <v>13</v>
      </c>
      <c r="N15" s="57">
        <f t="shared" si="5"/>
        <v>11</v>
      </c>
      <c r="O15" s="51">
        <f t="shared" si="6"/>
        <v>15</v>
      </c>
      <c r="P15" s="48">
        <f t="shared" si="0"/>
        <v>56.4</v>
      </c>
      <c r="Q15" s="36">
        <f t="shared" si="1"/>
        <v>35</v>
      </c>
      <c r="R15" s="39">
        <f t="shared" si="7"/>
        <v>603</v>
      </c>
      <c r="S15" s="45">
        <f t="shared" si="8"/>
        <v>6</v>
      </c>
      <c r="T15" s="42">
        <v>25</v>
      </c>
    </row>
    <row r="16" spans="2:20" ht="12.75">
      <c r="B16" s="93"/>
      <c r="C16" s="93"/>
      <c r="D16" s="93"/>
      <c r="E16" s="93"/>
      <c r="F16" s="93"/>
      <c r="G16" s="93"/>
      <c r="H16" s="93"/>
      <c r="I16" s="93"/>
      <c r="J16" s="93">
        <f>SUM(J4:J15)</f>
        <v>78</v>
      </c>
      <c r="K16" s="93"/>
      <c r="L16" s="93"/>
      <c r="M16" s="93"/>
      <c r="N16" s="93">
        <f>SUM(N4:N15)</f>
        <v>78</v>
      </c>
      <c r="O16" s="93">
        <f>SUM(O4:O15)</f>
        <v>156</v>
      </c>
      <c r="P16" s="93"/>
      <c r="Q16" s="93"/>
      <c r="R16" s="93"/>
      <c r="S16" s="93"/>
      <c r="T16" s="93">
        <f>SUM(T4:T15)</f>
        <v>275</v>
      </c>
    </row>
    <row r="19" ht="12.75">
      <c r="Q19">
        <v>31.2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T13" sqref="T13"/>
    </sheetView>
  </sheetViews>
  <sheetFormatPr defaultColWidth="9.140625" defaultRowHeight="12.75"/>
  <cols>
    <col min="1" max="1" width="2.7109375" style="0" hidden="1" customWidth="1"/>
    <col min="2" max="2" width="4.421875" style="0" customWidth="1"/>
    <col min="3" max="3" width="5.57421875" style="0" bestFit="1" customWidth="1"/>
    <col min="4" max="4" width="17.7109375" style="0" customWidth="1"/>
    <col min="5" max="5" width="14.8515625" style="0" customWidth="1"/>
    <col min="6" max="6" width="8.140625" style="0" customWidth="1"/>
    <col min="7" max="7" width="6.7109375" style="0" customWidth="1"/>
    <col min="8" max="8" width="6.57421875" style="0" customWidth="1"/>
    <col min="9" max="9" width="10.28125" style="0" hidden="1" customWidth="1"/>
    <col min="11" max="11" width="6.7109375" style="0" customWidth="1"/>
    <col min="12" max="12" width="5.8515625" style="0" customWidth="1"/>
    <col min="13" max="13" width="0" style="0" hidden="1" customWidth="1"/>
    <col min="14" max="14" width="9.00390625" style="0" customWidth="1"/>
    <col min="15" max="15" width="10.57421875" style="0" customWidth="1"/>
    <col min="16" max="16" width="8.421875" style="0" customWidth="1"/>
    <col min="17" max="17" width="7.421875" style="0" customWidth="1"/>
    <col min="18" max="18" width="0" style="0" hidden="1" customWidth="1"/>
  </cols>
  <sheetData>
    <row r="1" ht="13.5" thickBot="1"/>
    <row r="2" spans="2:20" ht="18.75" thickBot="1">
      <c r="B2" s="127" t="s">
        <v>54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2:20" ht="45.75" thickBot="1">
      <c r="B3" s="128" t="s">
        <v>0</v>
      </c>
      <c r="C3" s="128"/>
      <c r="D3" s="8" t="s">
        <v>1</v>
      </c>
      <c r="E3" s="107" t="s">
        <v>60</v>
      </c>
      <c r="F3" s="9" t="s">
        <v>3</v>
      </c>
      <c r="G3" s="10" t="s">
        <v>39</v>
      </c>
      <c r="H3" s="11" t="s">
        <v>40</v>
      </c>
      <c r="I3" s="12"/>
      <c r="J3" s="13" t="s">
        <v>4</v>
      </c>
      <c r="K3" s="10" t="s">
        <v>41</v>
      </c>
      <c r="L3" s="11" t="s">
        <v>42</v>
      </c>
      <c r="M3" s="12"/>
      <c r="N3" s="12" t="s">
        <v>5</v>
      </c>
      <c r="O3" s="25" t="s">
        <v>6</v>
      </c>
      <c r="P3" s="26" t="s">
        <v>43</v>
      </c>
      <c r="Q3" s="27" t="s">
        <v>44</v>
      </c>
      <c r="R3" s="14"/>
      <c r="S3" s="15" t="s">
        <v>7</v>
      </c>
      <c r="T3" s="13" t="s">
        <v>8</v>
      </c>
    </row>
    <row r="4" spans="2:20" ht="18.75">
      <c r="B4" s="16">
        <v>5</v>
      </c>
      <c r="C4" s="17">
        <v>11</v>
      </c>
      <c r="D4" s="18" t="s">
        <v>101</v>
      </c>
      <c r="E4" s="107" t="s">
        <v>60</v>
      </c>
      <c r="F4" s="22"/>
      <c r="G4" s="30">
        <v>26.5</v>
      </c>
      <c r="H4" s="31">
        <v>16</v>
      </c>
      <c r="I4" s="52">
        <f>COUNTIF(G$4:G$15,"&lt;"&amp;G4)*ROWS(G$4:G$15)+COUNTIF(H$4:H$15,"&lt;"&amp;H4)</f>
        <v>12</v>
      </c>
      <c r="J4" s="55">
        <f>IF(COUNTIF(I$4:I$15,I4)&gt;1,RANK(I4,I$4:I$15,0)+(COUNT(I$4:I$15)+1-RANK(I4,I$4:I$15,0)-RANK(I4,I$4:I$15,1))/2,RANK(I4,I$4:I$15,0)+(COUNT(I$4:I$15)+1-RANK(I4,I$4:I$15,0)-RANK(I4,I$4:I$15,1)))</f>
        <v>11</v>
      </c>
      <c r="K4" s="30">
        <v>7.2</v>
      </c>
      <c r="L4" s="31">
        <v>6</v>
      </c>
      <c r="M4" s="52">
        <f>COUNTIF(K$4:K$15,"&lt;"&amp;K4)*ROWS(K$4:K$15)+COUNTIF(L$4:L$15,"&lt;"&amp;L4)</f>
        <v>13</v>
      </c>
      <c r="N4" s="55">
        <f>IF(COUNTIF(M$4:M$15,M4)&gt;1,RANK(M4,M$4:M$15,0)+(COUNT(M$4:M$15)+1-RANK(M4,M$4:M$15,0)-RANK(M4,M$4:M$15,1))/2,RANK(M4,M$4:M$15,0)+(COUNT(M$4:M$15)+1-RANK(M4,M$4:M$15,0)-RANK(M4,M$4:M$15,1)))</f>
        <v>11</v>
      </c>
      <c r="O4" s="49">
        <f>SUM(J4,N4)</f>
        <v>22</v>
      </c>
      <c r="P4" s="46">
        <f aca="true" t="shared" si="0" ref="P4:P15">SUM(K4,G4)</f>
        <v>33.7</v>
      </c>
      <c r="Q4" s="32">
        <f aca="true" t="shared" si="1" ref="Q4:Q15">SUM(L4,H4)</f>
        <v>22</v>
      </c>
      <c r="R4" s="37">
        <f>(COUNTIF(O$4:O$15,"&gt;"&amp;O4)*ROWS(O$4:O$14)+COUNTIF(P$4:P$15,"&lt;"&amp;P4))*ROWS(O$4:O$15)+COUNTIF(Q$4:Q$15,"&lt;"&amp;Q4)</f>
        <v>0</v>
      </c>
      <c r="S4" s="43">
        <f>IF(COUNTIF(R$4:R$15,R4)&gt;1,RANK(R4,R$4:R$15,0)+(COUNT(R$4:R$15)+1-RANK(R4,R$4:R$15,0)-RANK(R4,R$4:R$15,1))/2,RANK(R4,R$4:R$15,0)+(COUNT(R$4:R$15)+1-RANK(R4,R$4:R$15,0)-RANK(R4,R$4:R$15,1)))</f>
        <v>12</v>
      </c>
      <c r="T4" s="40">
        <v>0</v>
      </c>
    </row>
    <row r="5" spans="2:20" ht="18.75">
      <c r="B5" s="19">
        <v>7</v>
      </c>
      <c r="C5" s="1">
        <v>1</v>
      </c>
      <c r="D5" s="94" t="s">
        <v>103</v>
      </c>
      <c r="E5" s="108" t="s">
        <v>61</v>
      </c>
      <c r="F5" s="23"/>
      <c r="G5" s="33">
        <v>32.5</v>
      </c>
      <c r="H5" s="28">
        <v>23</v>
      </c>
      <c r="I5" s="53">
        <f aca="true" t="shared" si="2" ref="I5:I15">COUNTIF(G$4:G$15,"&lt;"&amp;G5)*ROWS(G$4:G$15)+COUNTIF(H$4:H$15,"&lt;"&amp;H5)</f>
        <v>40</v>
      </c>
      <c r="J5" s="56">
        <f aca="true" t="shared" si="3" ref="J5:J15">IF(COUNTIF(I$4:I$15,I5)&gt;1,RANK(I5,I$4:I$15,0)+(COUNT(I$4:I$15)+1-RANK(I5,I$4:I$15,0)-RANK(I5,I$4:I$15,1))/2,RANK(I5,I$4:I$15,0)+(COUNT(I$4:I$15)+1-RANK(I5,I$4:I$15,0)-RANK(I5,I$4:I$15,1)))</f>
        <v>9</v>
      </c>
      <c r="K5" s="33">
        <v>12.5</v>
      </c>
      <c r="L5" s="28">
        <v>8</v>
      </c>
      <c r="M5" s="53">
        <f aca="true" t="shared" si="4" ref="M5:M15">COUNTIF(K$4:K$15,"&lt;"&amp;K5)*ROWS(K$4:K$15)+COUNTIF(L$4:L$15,"&lt;"&amp;L5)</f>
        <v>27</v>
      </c>
      <c r="N5" s="56">
        <f aca="true" t="shared" si="5" ref="N5:N15">IF(COUNTIF(M$4:M$15,M5)&gt;1,RANK(M5,M$4:M$15,0)+(COUNT(M$4:M$15)+1-RANK(M5,M$4:M$15,0)-RANK(M5,M$4:M$15,1))/2,RANK(M5,M$4:M$15,0)+(COUNT(M$4:M$15)+1-RANK(M5,M$4:M$15,0)-RANK(M5,M$4:M$15,1)))</f>
        <v>9</v>
      </c>
      <c r="O5" s="50">
        <f aca="true" t="shared" si="6" ref="O5:O15">SUM(J5,N5)</f>
        <v>18</v>
      </c>
      <c r="P5" s="47">
        <f t="shared" si="0"/>
        <v>45</v>
      </c>
      <c r="Q5" s="29">
        <f t="shared" si="1"/>
        <v>31</v>
      </c>
      <c r="R5" s="38">
        <f aca="true" t="shared" si="7" ref="R5:R15">(COUNTIF(O$4:O$15,"&gt;"&amp;O5)*ROWS(O$4:O$14)+COUNTIF(P$4:P$15,"&lt;"&amp;P5))*ROWS(O$4:O$15)+COUNTIF(Q$4:Q$15,"&lt;"&amp;Q5)</f>
        <v>290</v>
      </c>
      <c r="S5" s="44">
        <f aca="true" t="shared" si="8" ref="S5:S15">IF(COUNTIF(R$4:R$15,R5)&gt;1,RANK(R5,R$4:R$15,0)+(COUNT(R$4:R$15)+1-RANK(R5,R$4:R$15,0)-RANK(R5,R$4:R$15,1))/2,RANK(R5,R$4:R$15,0)+(COUNT(R$4:R$15)+1-RANK(R5,R$4:R$15,0)-RANK(R5,R$4:R$15,1)))</f>
        <v>10</v>
      </c>
      <c r="T5" s="41">
        <v>0</v>
      </c>
    </row>
    <row r="6" spans="2:20" ht="18.75">
      <c r="B6" s="19">
        <v>8</v>
      </c>
      <c r="C6" s="1">
        <v>2</v>
      </c>
      <c r="D6" s="94" t="s">
        <v>104</v>
      </c>
      <c r="E6" s="108" t="s">
        <v>62</v>
      </c>
      <c r="F6" s="23"/>
      <c r="G6" s="33">
        <v>52.1</v>
      </c>
      <c r="H6" s="28">
        <v>37</v>
      </c>
      <c r="I6" s="53">
        <f t="shared" si="2"/>
        <v>104</v>
      </c>
      <c r="J6" s="56">
        <f t="shared" si="3"/>
        <v>4</v>
      </c>
      <c r="K6" s="33">
        <v>18.5</v>
      </c>
      <c r="L6" s="28">
        <v>9</v>
      </c>
      <c r="M6" s="53">
        <f t="shared" si="4"/>
        <v>53</v>
      </c>
      <c r="N6" s="56">
        <f t="shared" si="5"/>
        <v>8</v>
      </c>
      <c r="O6" s="50">
        <f t="shared" si="6"/>
        <v>12</v>
      </c>
      <c r="P6" s="47">
        <f t="shared" si="0"/>
        <v>70.6</v>
      </c>
      <c r="Q6" s="29">
        <f t="shared" si="1"/>
        <v>46</v>
      </c>
      <c r="R6" s="38">
        <f t="shared" si="7"/>
        <v>738</v>
      </c>
      <c r="S6" s="44">
        <f t="shared" si="8"/>
        <v>6</v>
      </c>
      <c r="T6" s="41">
        <v>25</v>
      </c>
    </row>
    <row r="7" spans="2:20" ht="18.75">
      <c r="B7" s="19">
        <v>3</v>
      </c>
      <c r="C7" s="1">
        <v>9</v>
      </c>
      <c r="D7" s="94" t="s">
        <v>99</v>
      </c>
      <c r="E7" s="108" t="s">
        <v>63</v>
      </c>
      <c r="F7" s="23"/>
      <c r="G7" s="33">
        <v>82.5</v>
      </c>
      <c r="H7" s="28">
        <v>50</v>
      </c>
      <c r="I7" s="53">
        <f t="shared" si="2"/>
        <v>141</v>
      </c>
      <c r="J7" s="56">
        <f t="shared" si="3"/>
        <v>1</v>
      </c>
      <c r="K7" s="33">
        <v>75.3</v>
      </c>
      <c r="L7" s="28">
        <v>71</v>
      </c>
      <c r="M7" s="53">
        <f t="shared" si="4"/>
        <v>143</v>
      </c>
      <c r="N7" s="56">
        <f t="shared" si="5"/>
        <v>1</v>
      </c>
      <c r="O7" s="50">
        <f t="shared" si="6"/>
        <v>2</v>
      </c>
      <c r="P7" s="47">
        <f t="shared" si="0"/>
        <v>157.8</v>
      </c>
      <c r="Q7" s="29">
        <f t="shared" si="1"/>
        <v>121</v>
      </c>
      <c r="R7" s="38">
        <f t="shared" si="7"/>
        <v>1595</v>
      </c>
      <c r="S7" s="44">
        <f t="shared" si="8"/>
        <v>1</v>
      </c>
      <c r="T7" s="41">
        <v>50</v>
      </c>
    </row>
    <row r="8" spans="2:20" ht="18.75">
      <c r="B8" s="19">
        <v>12</v>
      </c>
      <c r="C8" s="1">
        <v>6</v>
      </c>
      <c r="D8" s="94" t="s">
        <v>108</v>
      </c>
      <c r="E8" s="108" t="s">
        <v>64</v>
      </c>
      <c r="F8" s="23"/>
      <c r="G8" s="33">
        <v>39.5</v>
      </c>
      <c r="H8" s="28">
        <v>26</v>
      </c>
      <c r="I8" s="53">
        <f t="shared" si="2"/>
        <v>77</v>
      </c>
      <c r="J8" s="56">
        <f t="shared" si="3"/>
        <v>6</v>
      </c>
      <c r="K8" s="33">
        <v>19.5</v>
      </c>
      <c r="L8" s="28">
        <v>11</v>
      </c>
      <c r="M8" s="53">
        <f t="shared" si="4"/>
        <v>67</v>
      </c>
      <c r="N8" s="56">
        <f t="shared" si="5"/>
        <v>7</v>
      </c>
      <c r="O8" s="50">
        <f t="shared" si="6"/>
        <v>13</v>
      </c>
      <c r="P8" s="47">
        <f t="shared" si="0"/>
        <v>59</v>
      </c>
      <c r="Q8" s="29">
        <f t="shared" si="1"/>
        <v>37</v>
      </c>
      <c r="R8" s="38">
        <f t="shared" si="7"/>
        <v>579</v>
      </c>
      <c r="S8" s="44">
        <f t="shared" si="8"/>
        <v>8</v>
      </c>
      <c r="T8" s="41">
        <v>15</v>
      </c>
    </row>
    <row r="9" spans="2:20" ht="18.75">
      <c r="B9" s="19">
        <v>10</v>
      </c>
      <c r="C9" s="1">
        <v>4</v>
      </c>
      <c r="D9" s="95" t="s">
        <v>106</v>
      </c>
      <c r="E9" s="108" t="s">
        <v>65</v>
      </c>
      <c r="F9" s="23"/>
      <c r="G9" s="33">
        <v>45.5</v>
      </c>
      <c r="H9" s="28">
        <v>33</v>
      </c>
      <c r="I9" s="53">
        <f t="shared" si="2"/>
        <v>91</v>
      </c>
      <c r="J9" s="56">
        <f t="shared" si="3"/>
        <v>5</v>
      </c>
      <c r="K9" s="33">
        <v>20.5</v>
      </c>
      <c r="L9" s="28">
        <v>10</v>
      </c>
      <c r="M9" s="53">
        <f t="shared" si="4"/>
        <v>78</v>
      </c>
      <c r="N9" s="56">
        <f t="shared" si="5"/>
        <v>5</v>
      </c>
      <c r="O9" s="50">
        <f t="shared" si="6"/>
        <v>10</v>
      </c>
      <c r="P9" s="47">
        <f t="shared" si="0"/>
        <v>66</v>
      </c>
      <c r="Q9" s="29">
        <f t="shared" si="1"/>
        <v>43</v>
      </c>
      <c r="R9" s="38">
        <f t="shared" si="7"/>
        <v>1121</v>
      </c>
      <c r="S9" s="44">
        <f t="shared" si="8"/>
        <v>4</v>
      </c>
      <c r="T9" s="41">
        <v>35</v>
      </c>
    </row>
    <row r="10" spans="2:20" ht="18.75">
      <c r="B10" s="19">
        <v>4</v>
      </c>
      <c r="C10" s="1">
        <v>10</v>
      </c>
      <c r="D10" s="94" t="s">
        <v>100</v>
      </c>
      <c r="E10" s="108" t="s">
        <v>66</v>
      </c>
      <c r="F10" s="23"/>
      <c r="G10" s="33">
        <v>31</v>
      </c>
      <c r="H10" s="28">
        <v>21</v>
      </c>
      <c r="I10" s="53">
        <f t="shared" si="2"/>
        <v>26</v>
      </c>
      <c r="J10" s="56">
        <f t="shared" si="3"/>
        <v>10</v>
      </c>
      <c r="K10" s="33">
        <v>39.8</v>
      </c>
      <c r="L10" s="28">
        <v>40</v>
      </c>
      <c r="M10" s="53">
        <f t="shared" si="4"/>
        <v>130</v>
      </c>
      <c r="N10" s="56">
        <f t="shared" si="5"/>
        <v>2</v>
      </c>
      <c r="O10" s="50">
        <f t="shared" si="6"/>
        <v>12</v>
      </c>
      <c r="P10" s="47">
        <f t="shared" si="0"/>
        <v>70.8</v>
      </c>
      <c r="Q10" s="29">
        <f t="shared" si="1"/>
        <v>61</v>
      </c>
      <c r="R10" s="38">
        <f t="shared" si="7"/>
        <v>753</v>
      </c>
      <c r="S10" s="44">
        <f t="shared" si="8"/>
        <v>5</v>
      </c>
      <c r="T10" s="41">
        <v>30</v>
      </c>
    </row>
    <row r="11" spans="2:20" ht="18.75">
      <c r="B11" s="19">
        <v>9</v>
      </c>
      <c r="C11" s="1">
        <v>3</v>
      </c>
      <c r="D11" s="94" t="s">
        <v>105</v>
      </c>
      <c r="E11" s="108" t="s">
        <v>67</v>
      </c>
      <c r="F11" s="23"/>
      <c r="G11" s="33">
        <v>62.2</v>
      </c>
      <c r="H11" s="28">
        <v>50</v>
      </c>
      <c r="I11" s="53">
        <f t="shared" si="2"/>
        <v>117</v>
      </c>
      <c r="J11" s="56">
        <f t="shared" si="3"/>
        <v>3</v>
      </c>
      <c r="K11" s="33">
        <v>20.5</v>
      </c>
      <c r="L11" s="28">
        <v>8</v>
      </c>
      <c r="M11" s="53">
        <f t="shared" si="4"/>
        <v>75</v>
      </c>
      <c r="N11" s="56">
        <f t="shared" si="5"/>
        <v>6</v>
      </c>
      <c r="O11" s="50">
        <f t="shared" si="6"/>
        <v>9</v>
      </c>
      <c r="P11" s="47">
        <f t="shared" si="0"/>
        <v>82.7</v>
      </c>
      <c r="Q11" s="29">
        <f t="shared" si="1"/>
        <v>58</v>
      </c>
      <c r="R11" s="38">
        <f t="shared" si="7"/>
        <v>1447</v>
      </c>
      <c r="S11" s="44">
        <f t="shared" si="8"/>
        <v>2</v>
      </c>
      <c r="T11" s="41">
        <v>45</v>
      </c>
    </row>
    <row r="12" spans="2:20" ht="18.75">
      <c r="B12" s="19">
        <v>11</v>
      </c>
      <c r="C12" s="1">
        <v>5</v>
      </c>
      <c r="D12" s="94" t="s">
        <v>107</v>
      </c>
      <c r="E12" s="108" t="s">
        <v>68</v>
      </c>
      <c r="F12" s="23"/>
      <c r="G12" s="33">
        <v>76.4</v>
      </c>
      <c r="H12" s="28">
        <v>62</v>
      </c>
      <c r="I12" s="53">
        <f t="shared" si="2"/>
        <v>131</v>
      </c>
      <c r="J12" s="56">
        <f t="shared" si="3"/>
        <v>2</v>
      </c>
      <c r="K12" s="33">
        <v>5</v>
      </c>
      <c r="L12" s="28">
        <v>3</v>
      </c>
      <c r="M12" s="53">
        <f t="shared" si="4"/>
        <v>0</v>
      </c>
      <c r="N12" s="56">
        <f t="shared" si="5"/>
        <v>12</v>
      </c>
      <c r="O12" s="50">
        <f t="shared" si="6"/>
        <v>14</v>
      </c>
      <c r="P12" s="47">
        <f t="shared" si="0"/>
        <v>81.4</v>
      </c>
      <c r="Q12" s="29">
        <f t="shared" si="1"/>
        <v>65</v>
      </c>
      <c r="R12" s="38">
        <f t="shared" si="7"/>
        <v>514</v>
      </c>
      <c r="S12" s="44">
        <f t="shared" si="8"/>
        <v>9</v>
      </c>
      <c r="T12" s="41">
        <v>10</v>
      </c>
    </row>
    <row r="13" spans="2:20" ht="18.75">
      <c r="B13" s="19">
        <v>1</v>
      </c>
      <c r="C13" s="1">
        <v>7</v>
      </c>
      <c r="D13" s="94" t="s">
        <v>97</v>
      </c>
      <c r="E13" s="108" t="s">
        <v>69</v>
      </c>
      <c r="F13" s="23"/>
      <c r="G13" s="33">
        <v>23.8</v>
      </c>
      <c r="H13" s="28">
        <v>20</v>
      </c>
      <c r="I13" s="53">
        <f t="shared" si="2"/>
        <v>1</v>
      </c>
      <c r="J13" s="56">
        <f t="shared" si="3"/>
        <v>12</v>
      </c>
      <c r="K13" s="33">
        <v>12.5</v>
      </c>
      <c r="L13" s="28">
        <v>7</v>
      </c>
      <c r="M13" s="53">
        <f t="shared" si="4"/>
        <v>26</v>
      </c>
      <c r="N13" s="56">
        <f t="shared" si="5"/>
        <v>10</v>
      </c>
      <c r="O13" s="50">
        <f t="shared" si="6"/>
        <v>22</v>
      </c>
      <c r="P13" s="47">
        <f t="shared" si="0"/>
        <v>36.3</v>
      </c>
      <c r="Q13" s="29">
        <f t="shared" si="1"/>
        <v>27</v>
      </c>
      <c r="R13" s="38">
        <f t="shared" si="7"/>
        <v>13</v>
      </c>
      <c r="S13" s="44">
        <f t="shared" si="8"/>
        <v>11</v>
      </c>
      <c r="T13" s="41">
        <v>5</v>
      </c>
    </row>
    <row r="14" spans="2:20" ht="18.75">
      <c r="B14" s="19">
        <v>2</v>
      </c>
      <c r="C14" s="1">
        <v>8</v>
      </c>
      <c r="D14" s="7" t="s">
        <v>98</v>
      </c>
      <c r="E14" s="108" t="s">
        <v>70</v>
      </c>
      <c r="F14" s="23"/>
      <c r="G14" s="33">
        <v>37.5</v>
      </c>
      <c r="H14" s="28">
        <v>27</v>
      </c>
      <c r="I14" s="53">
        <f t="shared" si="2"/>
        <v>66</v>
      </c>
      <c r="J14" s="56">
        <f t="shared" si="3"/>
        <v>7</v>
      </c>
      <c r="K14" s="33">
        <v>34.8</v>
      </c>
      <c r="L14" s="28">
        <v>31</v>
      </c>
      <c r="M14" s="53">
        <f t="shared" si="4"/>
        <v>117</v>
      </c>
      <c r="N14" s="56">
        <f t="shared" si="5"/>
        <v>3</v>
      </c>
      <c r="O14" s="50">
        <f t="shared" si="6"/>
        <v>10</v>
      </c>
      <c r="P14" s="47">
        <f t="shared" si="0"/>
        <v>72.3</v>
      </c>
      <c r="Q14" s="29">
        <f t="shared" si="1"/>
        <v>58</v>
      </c>
      <c r="R14" s="38">
        <f t="shared" si="7"/>
        <v>1159</v>
      </c>
      <c r="S14" s="44">
        <f t="shared" si="8"/>
        <v>3</v>
      </c>
      <c r="T14" s="41">
        <v>40</v>
      </c>
    </row>
    <row r="15" spans="2:20" ht="19.5" thickBot="1">
      <c r="B15" s="20">
        <v>6</v>
      </c>
      <c r="C15" s="21">
        <v>12</v>
      </c>
      <c r="D15" s="96" t="s">
        <v>102</v>
      </c>
      <c r="E15" s="109" t="s">
        <v>71</v>
      </c>
      <c r="F15" s="24"/>
      <c r="G15" s="34">
        <v>36</v>
      </c>
      <c r="H15" s="35">
        <v>21</v>
      </c>
      <c r="I15" s="54">
        <f t="shared" si="2"/>
        <v>50</v>
      </c>
      <c r="J15" s="57">
        <f t="shared" si="3"/>
        <v>8</v>
      </c>
      <c r="K15" s="34">
        <v>22.1</v>
      </c>
      <c r="L15" s="35">
        <v>18</v>
      </c>
      <c r="M15" s="54">
        <f t="shared" si="4"/>
        <v>104</v>
      </c>
      <c r="N15" s="57">
        <f t="shared" si="5"/>
        <v>4</v>
      </c>
      <c r="O15" s="51">
        <f t="shared" si="6"/>
        <v>12</v>
      </c>
      <c r="P15" s="48">
        <f t="shared" si="0"/>
        <v>58.1</v>
      </c>
      <c r="Q15" s="36">
        <f t="shared" si="1"/>
        <v>39</v>
      </c>
      <c r="R15" s="39">
        <f t="shared" si="7"/>
        <v>700</v>
      </c>
      <c r="S15" s="45">
        <f t="shared" si="8"/>
        <v>7</v>
      </c>
      <c r="T15" s="42">
        <v>20</v>
      </c>
    </row>
    <row r="16" spans="2:20" ht="12.75">
      <c r="B16" s="93"/>
      <c r="C16" s="93"/>
      <c r="D16" s="93"/>
      <c r="E16" s="93"/>
      <c r="F16" s="93"/>
      <c r="G16" s="93"/>
      <c r="H16" s="93"/>
      <c r="I16" s="93"/>
      <c r="J16" s="93">
        <f>SUM(J4:J15)</f>
        <v>78</v>
      </c>
      <c r="K16" s="93"/>
      <c r="L16" s="93"/>
      <c r="M16" s="93"/>
      <c r="N16" s="93">
        <f>SUM(N4:N15)</f>
        <v>78</v>
      </c>
      <c r="O16" s="93">
        <f>SUM(O4:O15)</f>
        <v>156</v>
      </c>
      <c r="P16" s="93"/>
      <c r="Q16" s="93"/>
      <c r="R16" s="93"/>
      <c r="S16" s="93"/>
      <c r="T16" s="93">
        <f>SUM(T4:T15)</f>
        <v>275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T5" sqref="T5"/>
    </sheetView>
  </sheetViews>
  <sheetFormatPr defaultColWidth="9.140625" defaultRowHeight="12.75"/>
  <cols>
    <col min="1" max="1" width="3.28125" style="0" hidden="1" customWidth="1"/>
    <col min="2" max="2" width="5.57421875" style="0" bestFit="1" customWidth="1"/>
    <col min="3" max="3" width="5.00390625" style="0" customWidth="1"/>
    <col min="4" max="4" width="19.28125" style="0" customWidth="1"/>
    <col min="5" max="5" width="14.8515625" style="0" customWidth="1"/>
    <col min="6" max="6" width="6.8515625" style="0" customWidth="1"/>
    <col min="7" max="7" width="6.7109375" style="0" customWidth="1"/>
    <col min="8" max="8" width="5.8515625" style="0" customWidth="1"/>
    <col min="9" max="9" width="10.28125" style="0" hidden="1" customWidth="1"/>
    <col min="11" max="11" width="6.421875" style="0" customWidth="1"/>
    <col min="12" max="12" width="6.28125" style="0" customWidth="1"/>
    <col min="13" max="13" width="0" style="0" hidden="1" customWidth="1"/>
    <col min="14" max="14" width="9.140625" style="0" customWidth="1"/>
    <col min="15" max="15" width="10.57421875" style="0" customWidth="1"/>
    <col min="16" max="16" width="7.8515625" style="0" customWidth="1"/>
    <col min="17" max="17" width="7.57421875" style="0" customWidth="1"/>
    <col min="18" max="18" width="0" style="0" hidden="1" customWidth="1"/>
  </cols>
  <sheetData>
    <row r="1" ht="13.5" thickBot="1"/>
    <row r="2" spans="2:20" ht="18.75" thickBot="1">
      <c r="B2" s="127" t="s">
        <v>55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2:20" ht="39" thickBot="1">
      <c r="B3" s="128" t="s">
        <v>0</v>
      </c>
      <c r="C3" s="128"/>
      <c r="D3" s="8" t="s">
        <v>1</v>
      </c>
      <c r="E3" s="8" t="s">
        <v>2</v>
      </c>
      <c r="F3" s="9" t="s">
        <v>3</v>
      </c>
      <c r="G3" s="10" t="s">
        <v>39</v>
      </c>
      <c r="H3" s="11" t="s">
        <v>40</v>
      </c>
      <c r="I3" s="12"/>
      <c r="J3" s="13" t="s">
        <v>4</v>
      </c>
      <c r="K3" s="10" t="s">
        <v>41</v>
      </c>
      <c r="L3" s="11" t="s">
        <v>42</v>
      </c>
      <c r="M3" s="12"/>
      <c r="N3" s="12" t="s">
        <v>5</v>
      </c>
      <c r="O3" s="25" t="s">
        <v>6</v>
      </c>
      <c r="P3" s="26" t="s">
        <v>43</v>
      </c>
      <c r="Q3" s="27" t="s">
        <v>44</v>
      </c>
      <c r="R3" s="14"/>
      <c r="S3" s="15" t="s">
        <v>7</v>
      </c>
      <c r="T3" s="13" t="s">
        <v>8</v>
      </c>
    </row>
    <row r="4" spans="2:20" ht="18.75">
      <c r="B4" s="16">
        <v>6</v>
      </c>
      <c r="C4" s="17">
        <v>12</v>
      </c>
      <c r="D4" s="18" t="s">
        <v>111</v>
      </c>
      <c r="E4" s="107" t="s">
        <v>60</v>
      </c>
      <c r="F4" s="22"/>
      <c r="G4" s="30">
        <v>38.5</v>
      </c>
      <c r="H4" s="31">
        <v>21</v>
      </c>
      <c r="I4" s="52">
        <f>COUNTIF(G$4:G$15,"&lt;"&amp;G4)*ROWS(G$4:G$15)+COUNTIF(H$4:H$15,"&lt;"&amp;H4)</f>
        <v>64</v>
      </c>
      <c r="J4" s="55">
        <f>IF(COUNTIF(I$4:I$15,I4)&gt;1,RANK(I4,I$4:I$15,0)+(COUNT(I$4:I$15)+1-RANK(I4,I$4:I$15,0)-RANK(I4,I$4:I$15,1))/2,RANK(I4,I$4:I$15,0)+(COUNT(I$4:I$15)+1-RANK(I4,I$4:I$15,0)-RANK(I4,I$4:I$15,1)))</f>
        <v>7</v>
      </c>
      <c r="K4" s="30">
        <v>36.6</v>
      </c>
      <c r="L4" s="31">
        <v>34</v>
      </c>
      <c r="M4" s="52">
        <f>COUNTIF(K$4:K$15,"&lt;"&amp;K4)*ROWS(K$4:K$15)+COUNTIF(L$4:L$15,"&lt;"&amp;L4)</f>
        <v>130</v>
      </c>
      <c r="N4" s="55">
        <f>IF(COUNTIF(M$4:M$15,M4)&gt;1,RANK(M4,M$4:M$15,0)+(COUNT(M$4:M$15)+1-RANK(M4,M$4:M$15,0)-RANK(M4,M$4:M$15,1))/2,RANK(M4,M$4:M$15,0)+(COUNT(M$4:M$15)+1-RANK(M4,M$4:M$15,0)-RANK(M4,M$4:M$15,1)))</f>
        <v>2</v>
      </c>
      <c r="O4" s="49">
        <f>SUM(J4,N4)</f>
        <v>9</v>
      </c>
      <c r="P4" s="46">
        <f aca="true" t="shared" si="0" ref="P4:P15">SUM(K4,G4)</f>
        <v>75.1</v>
      </c>
      <c r="Q4" s="32">
        <f aca="true" t="shared" si="1" ref="Q4:Q15">SUM(L4,H4)</f>
        <v>55</v>
      </c>
      <c r="R4" s="37">
        <f>(COUNTIF(O$4:O$15,"&gt;"&amp;O4)*ROWS(O$4:O$14)+COUNTIF(P$4:P$15,"&lt;"&amp;P4))*ROWS(O$4:O$15)+COUNTIF(Q$4:Q$15,"&lt;"&amp;Q4)</f>
        <v>1170</v>
      </c>
      <c r="S4" s="43">
        <f>IF(COUNTIF(R$4:R$15,R4)&gt;1,RANK(R4,R$4:R$15,0)+(COUNT(R$4:R$15)+1-RANK(R4,R$4:R$15,0)-RANK(R4,R$4:R$15,1))/2,RANK(R4,R$4:R$15,0)+(COUNT(R$4:R$15)+1-RANK(R4,R$4:R$15,0)-RANK(R4,R$4:R$15,1)))</f>
        <v>4</v>
      </c>
      <c r="T4" s="40">
        <v>35</v>
      </c>
    </row>
    <row r="5" spans="2:20" ht="18.75">
      <c r="B5" s="19">
        <v>2</v>
      </c>
      <c r="C5" s="1">
        <v>8</v>
      </c>
      <c r="D5" s="94" t="s">
        <v>110</v>
      </c>
      <c r="E5" s="108" t="s">
        <v>61</v>
      </c>
      <c r="F5" s="23"/>
      <c r="G5" s="33">
        <v>14</v>
      </c>
      <c r="H5" s="28">
        <v>10</v>
      </c>
      <c r="I5" s="53">
        <f aca="true" t="shared" si="2" ref="I5:I15">COUNTIF(G$4:G$15,"&lt;"&amp;G5)*ROWS(G$4:G$15)+COUNTIF(H$4:H$15,"&lt;"&amp;H5)</f>
        <v>0</v>
      </c>
      <c r="J5" s="56">
        <f aca="true" t="shared" si="3" ref="J5:J15">IF(COUNTIF(I$4:I$15,I5)&gt;1,RANK(I5,I$4:I$15,0)+(COUNT(I$4:I$15)+1-RANK(I5,I$4:I$15,0)-RANK(I5,I$4:I$15,1))/2,RANK(I5,I$4:I$15,0)+(COUNT(I$4:I$15)+1-RANK(I5,I$4:I$15,0)-RANK(I5,I$4:I$15,1)))</f>
        <v>12</v>
      </c>
      <c r="K5" s="33">
        <v>26.5</v>
      </c>
      <c r="L5" s="28">
        <v>10</v>
      </c>
      <c r="M5" s="53">
        <f aca="true" t="shared" si="4" ref="M5:M15">COUNTIF(K$4:K$15,"&lt;"&amp;K5)*ROWS(K$4:K$15)+COUNTIF(L$4:L$15,"&lt;"&amp;L5)</f>
        <v>89</v>
      </c>
      <c r="N5" s="56">
        <f aca="true" t="shared" si="5" ref="N5:N15">IF(COUNTIF(M$4:M$15,M5)&gt;1,RANK(M5,M$4:M$15,0)+(COUNT(M$4:M$15)+1-RANK(M5,M$4:M$15,0)-RANK(M5,M$4:M$15,1))/2,RANK(M5,M$4:M$15,0)+(COUNT(M$4:M$15)+1-RANK(M5,M$4:M$15,0)-RANK(M5,M$4:M$15,1)))</f>
        <v>5</v>
      </c>
      <c r="O5" s="50">
        <f aca="true" t="shared" si="6" ref="O5:O15">SUM(J5,N5)</f>
        <v>17</v>
      </c>
      <c r="P5" s="47">
        <f t="shared" si="0"/>
        <v>40.5</v>
      </c>
      <c r="Q5" s="29">
        <f t="shared" si="1"/>
        <v>20</v>
      </c>
      <c r="R5" s="38">
        <f aca="true" t="shared" si="7" ref="R5:R15">(COUNTIF(O$4:O$15,"&gt;"&amp;O5)*ROWS(O$4:O$14)+COUNTIF(P$4:P$15,"&lt;"&amp;P5))*ROWS(O$4:O$15)+COUNTIF(Q$4:Q$15,"&lt;"&amp;Q5)</f>
        <v>289</v>
      </c>
      <c r="S5" s="44">
        <f aca="true" t="shared" si="8" ref="S5:S15">IF(COUNTIF(R$4:R$15,R5)&gt;1,RANK(R5,R$4:R$15,0)+(COUNT(R$4:R$15)+1-RANK(R5,R$4:R$15,0)-RANK(R5,R$4:R$15,1))/2,RANK(R5,R$4:R$15,0)+(COUNT(R$4:R$15)+1-RANK(R5,R$4:R$15,0)-RANK(R5,R$4:R$15,1)))</f>
        <v>10</v>
      </c>
      <c r="T5" s="41">
        <v>5</v>
      </c>
    </row>
    <row r="6" spans="2:20" ht="18.75">
      <c r="B6" s="19">
        <v>10</v>
      </c>
      <c r="C6" s="1">
        <v>4</v>
      </c>
      <c r="D6" s="94" t="s">
        <v>112</v>
      </c>
      <c r="E6" s="108" t="s">
        <v>62</v>
      </c>
      <c r="F6" s="23"/>
      <c r="G6" s="33">
        <v>19.3</v>
      </c>
      <c r="H6" s="28">
        <v>15</v>
      </c>
      <c r="I6" s="53">
        <f t="shared" si="2"/>
        <v>13</v>
      </c>
      <c r="J6" s="56">
        <f t="shared" si="3"/>
        <v>11</v>
      </c>
      <c r="K6" s="33">
        <v>11</v>
      </c>
      <c r="L6" s="28">
        <v>7</v>
      </c>
      <c r="M6" s="53">
        <f t="shared" si="4"/>
        <v>27</v>
      </c>
      <c r="N6" s="56">
        <f t="shared" si="5"/>
        <v>10</v>
      </c>
      <c r="O6" s="50">
        <f t="shared" si="6"/>
        <v>21</v>
      </c>
      <c r="P6" s="47">
        <f t="shared" si="0"/>
        <v>30.3</v>
      </c>
      <c r="Q6" s="29">
        <f t="shared" si="1"/>
        <v>22</v>
      </c>
      <c r="R6" s="38">
        <f t="shared" si="7"/>
        <v>146</v>
      </c>
      <c r="S6" s="44">
        <f t="shared" si="8"/>
        <v>11</v>
      </c>
      <c r="T6" s="41">
        <v>0</v>
      </c>
    </row>
    <row r="7" spans="2:20" ht="18.75">
      <c r="B7" s="19">
        <v>3</v>
      </c>
      <c r="C7" s="1">
        <v>9</v>
      </c>
      <c r="D7" s="94" t="s">
        <v>113</v>
      </c>
      <c r="E7" s="108" t="s">
        <v>63</v>
      </c>
      <c r="F7" s="23"/>
      <c r="G7" s="33">
        <v>53.5</v>
      </c>
      <c r="H7" s="28">
        <v>57</v>
      </c>
      <c r="I7" s="53">
        <f t="shared" si="2"/>
        <v>118</v>
      </c>
      <c r="J7" s="56">
        <f t="shared" si="3"/>
        <v>3</v>
      </c>
      <c r="K7" s="33">
        <v>37.1</v>
      </c>
      <c r="L7" s="28">
        <v>30</v>
      </c>
      <c r="M7" s="53">
        <f t="shared" si="4"/>
        <v>141</v>
      </c>
      <c r="N7" s="56">
        <f t="shared" si="5"/>
        <v>1</v>
      </c>
      <c r="O7" s="50">
        <f t="shared" si="6"/>
        <v>4</v>
      </c>
      <c r="P7" s="47">
        <f t="shared" si="0"/>
        <v>90.6</v>
      </c>
      <c r="Q7" s="29">
        <f t="shared" si="1"/>
        <v>87</v>
      </c>
      <c r="R7" s="38">
        <f t="shared" si="7"/>
        <v>1583</v>
      </c>
      <c r="S7" s="44">
        <f t="shared" si="8"/>
        <v>1</v>
      </c>
      <c r="T7" s="41">
        <v>50</v>
      </c>
    </row>
    <row r="8" spans="2:20" ht="18.75">
      <c r="B8" s="19">
        <v>1</v>
      </c>
      <c r="C8" s="1">
        <v>7</v>
      </c>
      <c r="D8" s="94" t="s">
        <v>109</v>
      </c>
      <c r="E8" s="108" t="s">
        <v>64</v>
      </c>
      <c r="F8" s="23"/>
      <c r="G8" s="33">
        <v>46</v>
      </c>
      <c r="H8" s="28">
        <v>37</v>
      </c>
      <c r="I8" s="53">
        <f t="shared" si="2"/>
        <v>103</v>
      </c>
      <c r="J8" s="56">
        <f t="shared" si="3"/>
        <v>4</v>
      </c>
      <c r="K8" s="33">
        <v>26.5</v>
      </c>
      <c r="L8" s="28">
        <v>18</v>
      </c>
      <c r="M8" s="53">
        <f t="shared" si="4"/>
        <v>90</v>
      </c>
      <c r="N8" s="56">
        <f t="shared" si="5"/>
        <v>4</v>
      </c>
      <c r="O8" s="50">
        <f t="shared" si="6"/>
        <v>8</v>
      </c>
      <c r="P8" s="47">
        <f t="shared" si="0"/>
        <v>72.5</v>
      </c>
      <c r="Q8" s="29">
        <f t="shared" si="1"/>
        <v>55</v>
      </c>
      <c r="R8" s="38">
        <f t="shared" si="7"/>
        <v>1290</v>
      </c>
      <c r="S8" s="44">
        <f t="shared" si="8"/>
        <v>3</v>
      </c>
      <c r="T8" s="41">
        <v>40</v>
      </c>
    </row>
    <row r="9" spans="2:20" ht="18.75">
      <c r="B9" s="19">
        <v>7</v>
      </c>
      <c r="C9" s="1">
        <v>1</v>
      </c>
      <c r="D9" s="95" t="s">
        <v>114</v>
      </c>
      <c r="E9" s="108" t="s">
        <v>65</v>
      </c>
      <c r="F9" s="23"/>
      <c r="G9" s="33">
        <v>70.2</v>
      </c>
      <c r="H9" s="28">
        <v>50</v>
      </c>
      <c r="I9" s="53">
        <f t="shared" si="2"/>
        <v>141</v>
      </c>
      <c r="J9" s="56">
        <f t="shared" si="3"/>
        <v>1</v>
      </c>
      <c r="K9" s="33">
        <v>23.7</v>
      </c>
      <c r="L9" s="28">
        <v>22</v>
      </c>
      <c r="M9" s="53">
        <f t="shared" si="4"/>
        <v>67</v>
      </c>
      <c r="N9" s="56">
        <f t="shared" si="5"/>
        <v>7</v>
      </c>
      <c r="O9" s="50">
        <f t="shared" si="6"/>
        <v>8</v>
      </c>
      <c r="P9" s="47">
        <f t="shared" si="0"/>
        <v>93.9</v>
      </c>
      <c r="Q9" s="29">
        <f t="shared" si="1"/>
        <v>72</v>
      </c>
      <c r="R9" s="38">
        <f t="shared" si="7"/>
        <v>1329</v>
      </c>
      <c r="S9" s="44">
        <f t="shared" si="8"/>
        <v>2</v>
      </c>
      <c r="T9" s="41">
        <v>45</v>
      </c>
    </row>
    <row r="10" spans="2:20" ht="18.75">
      <c r="B10" s="19">
        <v>12</v>
      </c>
      <c r="C10" s="1">
        <v>6</v>
      </c>
      <c r="D10" s="94" t="s">
        <v>115</v>
      </c>
      <c r="E10" s="108" t="s">
        <v>66</v>
      </c>
      <c r="F10" s="23"/>
      <c r="G10" s="33">
        <v>34.1</v>
      </c>
      <c r="H10" s="28">
        <v>27</v>
      </c>
      <c r="I10" s="53">
        <f t="shared" si="2"/>
        <v>54</v>
      </c>
      <c r="J10" s="56">
        <f t="shared" si="3"/>
        <v>8</v>
      </c>
      <c r="K10" s="33">
        <v>22.7</v>
      </c>
      <c r="L10" s="28">
        <v>8</v>
      </c>
      <c r="M10" s="53">
        <f t="shared" si="4"/>
        <v>52</v>
      </c>
      <c r="N10" s="56">
        <f t="shared" si="5"/>
        <v>8</v>
      </c>
      <c r="O10" s="50">
        <f t="shared" si="6"/>
        <v>16</v>
      </c>
      <c r="P10" s="47">
        <f t="shared" si="0"/>
        <v>56.8</v>
      </c>
      <c r="Q10" s="29">
        <f t="shared" si="1"/>
        <v>35</v>
      </c>
      <c r="R10" s="38">
        <f t="shared" si="7"/>
        <v>580</v>
      </c>
      <c r="S10" s="44">
        <f t="shared" si="8"/>
        <v>8</v>
      </c>
      <c r="T10" s="41">
        <v>15</v>
      </c>
    </row>
    <row r="11" spans="2:20" ht="18.75">
      <c r="B11" s="19">
        <v>5</v>
      </c>
      <c r="C11" s="1">
        <v>11</v>
      </c>
      <c r="D11" s="94" t="s">
        <v>116</v>
      </c>
      <c r="E11" s="108" t="s">
        <v>67</v>
      </c>
      <c r="F11" s="23"/>
      <c r="G11" s="33">
        <v>29.1</v>
      </c>
      <c r="H11" s="28">
        <v>15</v>
      </c>
      <c r="I11" s="53">
        <f t="shared" si="2"/>
        <v>37</v>
      </c>
      <c r="J11" s="56">
        <f t="shared" si="3"/>
        <v>9</v>
      </c>
      <c r="K11" s="33">
        <v>30.2</v>
      </c>
      <c r="L11" s="28">
        <v>24</v>
      </c>
      <c r="M11" s="53">
        <f t="shared" si="4"/>
        <v>116</v>
      </c>
      <c r="N11" s="56">
        <f t="shared" si="5"/>
        <v>3</v>
      </c>
      <c r="O11" s="50">
        <f t="shared" si="6"/>
        <v>12</v>
      </c>
      <c r="P11" s="47">
        <f t="shared" si="0"/>
        <v>59.3</v>
      </c>
      <c r="Q11" s="29">
        <f t="shared" si="1"/>
        <v>39</v>
      </c>
      <c r="R11" s="38">
        <f t="shared" si="7"/>
        <v>725</v>
      </c>
      <c r="S11" s="44">
        <f t="shared" si="8"/>
        <v>7</v>
      </c>
      <c r="T11" s="41">
        <v>20</v>
      </c>
    </row>
    <row r="12" spans="2:20" ht="18.75">
      <c r="B12" s="19">
        <v>4</v>
      </c>
      <c r="C12" s="1">
        <v>10</v>
      </c>
      <c r="D12" s="94" t="s">
        <v>117</v>
      </c>
      <c r="E12" s="108" t="s">
        <v>68</v>
      </c>
      <c r="F12" s="23"/>
      <c r="G12" s="33">
        <v>38.6</v>
      </c>
      <c r="H12" s="28">
        <v>23</v>
      </c>
      <c r="I12" s="53">
        <f t="shared" si="2"/>
        <v>77</v>
      </c>
      <c r="J12" s="56">
        <f t="shared" si="3"/>
        <v>6</v>
      </c>
      <c r="K12" s="33">
        <v>7.6</v>
      </c>
      <c r="L12" s="28">
        <v>6</v>
      </c>
      <c r="M12" s="53">
        <f t="shared" si="4"/>
        <v>14</v>
      </c>
      <c r="N12" s="56">
        <f t="shared" si="5"/>
        <v>11</v>
      </c>
      <c r="O12" s="50">
        <f t="shared" si="6"/>
        <v>17</v>
      </c>
      <c r="P12" s="47">
        <f t="shared" si="0"/>
        <v>46.2</v>
      </c>
      <c r="Q12" s="29">
        <f t="shared" si="1"/>
        <v>29</v>
      </c>
      <c r="R12" s="38">
        <f t="shared" si="7"/>
        <v>303</v>
      </c>
      <c r="S12" s="44">
        <f t="shared" si="8"/>
        <v>9</v>
      </c>
      <c r="T12" s="41">
        <v>10</v>
      </c>
    </row>
    <row r="13" spans="2:20" ht="18.75">
      <c r="B13" s="19">
        <v>9</v>
      </c>
      <c r="C13" s="1">
        <v>3</v>
      </c>
      <c r="D13" s="94" t="s">
        <v>118</v>
      </c>
      <c r="E13" s="108" t="s">
        <v>69</v>
      </c>
      <c r="F13" s="23"/>
      <c r="G13" s="33">
        <v>45.8</v>
      </c>
      <c r="H13" s="28">
        <v>43</v>
      </c>
      <c r="I13" s="53">
        <f t="shared" si="2"/>
        <v>92</v>
      </c>
      <c r="J13" s="56">
        <f t="shared" si="3"/>
        <v>5</v>
      </c>
      <c r="K13" s="33">
        <v>26.4</v>
      </c>
      <c r="L13" s="28">
        <v>39</v>
      </c>
      <c r="M13" s="53">
        <f t="shared" si="4"/>
        <v>83</v>
      </c>
      <c r="N13" s="56">
        <f t="shared" si="5"/>
        <v>6</v>
      </c>
      <c r="O13" s="50">
        <f t="shared" si="6"/>
        <v>11</v>
      </c>
      <c r="P13" s="47">
        <f t="shared" si="0"/>
        <v>72.19999999999999</v>
      </c>
      <c r="Q13" s="29">
        <f t="shared" si="1"/>
        <v>82</v>
      </c>
      <c r="R13" s="38">
        <f t="shared" si="7"/>
        <v>886</v>
      </c>
      <c r="S13" s="44">
        <f t="shared" si="8"/>
        <v>5</v>
      </c>
      <c r="T13" s="41">
        <v>30</v>
      </c>
    </row>
    <row r="14" spans="2:20" ht="18.75">
      <c r="B14" s="19">
        <v>11</v>
      </c>
      <c r="C14" s="1">
        <v>5</v>
      </c>
      <c r="D14" s="7" t="s">
        <v>119</v>
      </c>
      <c r="E14" s="108" t="s">
        <v>70</v>
      </c>
      <c r="F14" s="23"/>
      <c r="G14" s="33">
        <v>55.9</v>
      </c>
      <c r="H14" s="28">
        <v>57</v>
      </c>
      <c r="I14" s="53">
        <f t="shared" si="2"/>
        <v>130</v>
      </c>
      <c r="J14" s="56">
        <f t="shared" si="3"/>
        <v>2</v>
      </c>
      <c r="K14" s="33">
        <v>13</v>
      </c>
      <c r="L14" s="28">
        <v>4</v>
      </c>
      <c r="M14" s="53">
        <f t="shared" si="4"/>
        <v>37</v>
      </c>
      <c r="N14" s="56">
        <f t="shared" si="5"/>
        <v>9</v>
      </c>
      <c r="O14" s="50">
        <f t="shared" si="6"/>
        <v>11</v>
      </c>
      <c r="P14" s="47">
        <f t="shared" si="0"/>
        <v>68.9</v>
      </c>
      <c r="Q14" s="29">
        <f t="shared" si="1"/>
        <v>61</v>
      </c>
      <c r="R14" s="38">
        <f t="shared" si="7"/>
        <v>872</v>
      </c>
      <c r="S14" s="44">
        <f t="shared" si="8"/>
        <v>6</v>
      </c>
      <c r="T14" s="41">
        <v>25</v>
      </c>
    </row>
    <row r="15" spans="2:20" ht="19.5" thickBot="1">
      <c r="B15" s="20">
        <v>8</v>
      </c>
      <c r="C15" s="21">
        <v>2</v>
      </c>
      <c r="D15" s="96" t="s">
        <v>120</v>
      </c>
      <c r="E15" s="109" t="s">
        <v>71</v>
      </c>
      <c r="F15" s="24"/>
      <c r="G15" s="34">
        <v>22.2</v>
      </c>
      <c r="H15" s="35">
        <v>15</v>
      </c>
      <c r="I15" s="54">
        <f t="shared" si="2"/>
        <v>25</v>
      </c>
      <c r="J15" s="57">
        <f t="shared" si="3"/>
        <v>10</v>
      </c>
      <c r="K15" s="34">
        <v>4.5</v>
      </c>
      <c r="L15" s="35">
        <v>2</v>
      </c>
      <c r="M15" s="54">
        <f t="shared" si="4"/>
        <v>0</v>
      </c>
      <c r="N15" s="57">
        <f t="shared" si="5"/>
        <v>12</v>
      </c>
      <c r="O15" s="51">
        <f t="shared" si="6"/>
        <v>22</v>
      </c>
      <c r="P15" s="48">
        <f t="shared" si="0"/>
        <v>26.7</v>
      </c>
      <c r="Q15" s="36">
        <f t="shared" si="1"/>
        <v>17</v>
      </c>
      <c r="R15" s="39">
        <f t="shared" si="7"/>
        <v>0</v>
      </c>
      <c r="S15" s="45">
        <f t="shared" si="8"/>
        <v>12</v>
      </c>
      <c r="T15" s="42">
        <v>0</v>
      </c>
    </row>
    <row r="16" spans="2:20" ht="12.75">
      <c r="B16" s="93"/>
      <c r="C16" s="93"/>
      <c r="D16" s="93"/>
      <c r="E16" s="93"/>
      <c r="F16" s="93"/>
      <c r="G16" s="93"/>
      <c r="H16" s="93"/>
      <c r="I16" s="93"/>
      <c r="J16" s="93">
        <f>SUM(J4:J15)</f>
        <v>78</v>
      </c>
      <c r="K16" s="93"/>
      <c r="L16" s="93"/>
      <c r="M16" s="93"/>
      <c r="N16" s="93">
        <f>SUM(N4:N15)</f>
        <v>78</v>
      </c>
      <c r="O16" s="93">
        <f>SUM(O4:O15)</f>
        <v>156</v>
      </c>
      <c r="P16" s="93"/>
      <c r="Q16" s="93"/>
      <c r="R16" s="93"/>
      <c r="S16" s="93"/>
      <c r="T16" s="93">
        <f>SUM(T4:T15)</f>
        <v>275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9"/>
  <sheetViews>
    <sheetView zoomScalePageLayoutView="0" workbookViewId="0" topLeftCell="C1">
      <selection activeCell="E24" sqref="E24"/>
    </sheetView>
  </sheetViews>
  <sheetFormatPr defaultColWidth="9.140625" defaultRowHeight="12.75"/>
  <cols>
    <col min="1" max="1" width="3.28125" style="0" hidden="1" customWidth="1"/>
    <col min="2" max="2" width="7.140625" style="0" hidden="1" customWidth="1"/>
    <col min="3" max="3" width="18.28125" style="0" customWidth="1"/>
    <col min="4" max="4" width="6.7109375" style="0" customWidth="1"/>
    <col min="5" max="5" width="6.28125" style="0" customWidth="1"/>
    <col min="6" max="6" width="6.57421875" style="0" customWidth="1"/>
    <col min="7" max="7" width="7.00390625" style="0" customWidth="1"/>
    <col min="8" max="8" width="6.8515625" style="0" customWidth="1"/>
    <col min="9" max="9" width="6.421875" style="0" customWidth="1"/>
    <col min="10" max="10" width="6.57421875" style="0" customWidth="1"/>
    <col min="11" max="11" width="6.7109375" style="0" customWidth="1"/>
    <col min="12" max="13" width="6.421875" style="0" customWidth="1"/>
    <col min="14" max="14" width="6.00390625" style="0" customWidth="1"/>
    <col min="15" max="15" width="6.57421875" style="0" customWidth="1"/>
    <col min="16" max="16" width="12.140625" style="0" customWidth="1"/>
    <col min="17" max="17" width="7.28125" style="0" customWidth="1"/>
    <col min="18" max="18" width="8.8515625" style="0" customWidth="1"/>
    <col min="19" max="19" width="6.00390625" style="0" customWidth="1"/>
    <col min="20" max="20" width="0" style="0" hidden="1" customWidth="1"/>
    <col min="21" max="21" width="13.421875" style="0" customWidth="1"/>
    <col min="22" max="23" width="0" style="0" hidden="1" customWidth="1"/>
    <col min="26" max="26" width="12.7109375" style="0" customWidth="1"/>
  </cols>
  <sheetData>
    <row r="1" ht="13.5" thickBot="1">
      <c r="A1" s="5"/>
    </row>
    <row r="2" spans="1:19" ht="54" customHeight="1" thickBot="1">
      <c r="A2" s="5"/>
      <c r="B2" s="141" t="s">
        <v>121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3"/>
    </row>
    <row r="3" spans="1:26" ht="16.5" customHeight="1" thickBot="1">
      <c r="A3" s="5"/>
      <c r="B3" s="131" t="s">
        <v>9</v>
      </c>
      <c r="C3" s="139" t="s">
        <v>2</v>
      </c>
      <c r="D3" s="144" t="s">
        <v>10</v>
      </c>
      <c r="E3" s="145"/>
      <c r="F3" s="145"/>
      <c r="G3" s="146" t="s">
        <v>11</v>
      </c>
      <c r="H3" s="145"/>
      <c r="I3" s="147"/>
      <c r="J3" s="144" t="s">
        <v>12</v>
      </c>
      <c r="K3" s="145"/>
      <c r="L3" s="145"/>
      <c r="M3" s="146" t="s">
        <v>13</v>
      </c>
      <c r="N3" s="145"/>
      <c r="O3" s="145"/>
      <c r="P3" s="133" t="s">
        <v>46</v>
      </c>
      <c r="Q3" s="135" t="s">
        <v>45</v>
      </c>
      <c r="R3" s="137" t="s">
        <v>14</v>
      </c>
      <c r="S3" s="139" t="s">
        <v>47</v>
      </c>
      <c r="T3" s="4" t="s">
        <v>16</v>
      </c>
      <c r="U3" s="5"/>
      <c r="V3" s="4" t="s">
        <v>17</v>
      </c>
      <c r="W3" s="4" t="s">
        <v>18</v>
      </c>
      <c r="X3" s="5"/>
      <c r="Y3" s="5"/>
      <c r="Z3" s="5"/>
    </row>
    <row r="4" spans="1:26" ht="23.25" thickBot="1">
      <c r="A4" s="5"/>
      <c r="B4" s="132"/>
      <c r="C4" s="148"/>
      <c r="D4" s="113" t="s">
        <v>15</v>
      </c>
      <c r="E4" s="114" t="s">
        <v>31</v>
      </c>
      <c r="F4" s="114" t="s">
        <v>32</v>
      </c>
      <c r="G4" s="115" t="s">
        <v>15</v>
      </c>
      <c r="H4" s="114" t="s">
        <v>31</v>
      </c>
      <c r="I4" s="116" t="s">
        <v>32</v>
      </c>
      <c r="J4" s="113" t="s">
        <v>15</v>
      </c>
      <c r="K4" s="114" t="s">
        <v>31</v>
      </c>
      <c r="L4" s="114" t="s">
        <v>32</v>
      </c>
      <c r="M4" s="115" t="s">
        <v>15</v>
      </c>
      <c r="N4" s="114" t="s">
        <v>31</v>
      </c>
      <c r="O4" s="114" t="s">
        <v>32</v>
      </c>
      <c r="P4" s="134"/>
      <c r="Q4" s="136"/>
      <c r="R4" s="138"/>
      <c r="S4" s="140"/>
      <c r="T4" s="4"/>
      <c r="U4" s="5"/>
      <c r="V4" s="4"/>
      <c r="W4" s="4"/>
      <c r="X4" s="5"/>
      <c r="Y4" s="5"/>
      <c r="Z4" s="5"/>
    </row>
    <row r="5" spans="1:26" ht="18.75" thickBot="1">
      <c r="A5" s="5"/>
      <c r="B5" s="117" t="s">
        <v>19</v>
      </c>
      <c r="C5" s="107" t="s">
        <v>60</v>
      </c>
      <c r="D5" s="110">
        <f>LOOKUP(Sobota_I_kolo_sekt_A!S4,Sobota_I_kolo_sekt_A!S4)</f>
        <v>1</v>
      </c>
      <c r="E5" s="75">
        <f>LOOKUP(Sobota_I_kolo_sekt_A!Q4,Sobota_I_kolo_sekt_A!Q4)</f>
        <v>54</v>
      </c>
      <c r="F5" s="78">
        <f>LOOKUP(Sobota_I_kolo_sekt_A!P4,Sobota_I_kolo_sekt_A!P4)</f>
        <v>56.9</v>
      </c>
      <c r="G5" s="118">
        <f>Sobota_I_kolo_sekt_B!S4</f>
        <v>8</v>
      </c>
      <c r="H5" s="75">
        <f>Sobota_I_kolo_sekt_B!Q4</f>
        <v>49</v>
      </c>
      <c r="I5" s="78">
        <f>Sobota_I_kolo_sekt_B!P4</f>
        <v>42.099999999999994</v>
      </c>
      <c r="J5" s="118">
        <f>Sobota_I_kolo_sekt_C!S4</f>
        <v>12</v>
      </c>
      <c r="K5" s="75">
        <f>Sobota_I_kolo_sekt_C!Q4</f>
        <v>22</v>
      </c>
      <c r="L5" s="76">
        <f>Sobota_I_kolo_sekt_C!P4</f>
        <v>33.7</v>
      </c>
      <c r="M5" s="110">
        <f>Sobota_I_kolo_sekt_D!S4</f>
        <v>4</v>
      </c>
      <c r="N5" s="75">
        <f>Sobota_I_kolo_sekt_D!Q4</f>
        <v>55</v>
      </c>
      <c r="O5" s="78">
        <f>Sobota_I_kolo_sekt_D!P4</f>
        <v>75.1</v>
      </c>
      <c r="P5" s="119">
        <f>SUM(D5,G5,J5,M5)</f>
        <v>25</v>
      </c>
      <c r="Q5" s="107">
        <f>SUM(E5,H5,K5,N5)</f>
        <v>180</v>
      </c>
      <c r="R5" s="120">
        <f>SUM(F5,I5,L5,O5)</f>
        <v>207.79999999999998</v>
      </c>
      <c r="S5" s="79">
        <v>5</v>
      </c>
      <c r="T5">
        <v>44</v>
      </c>
      <c r="U5" s="5"/>
      <c r="V5" s="5">
        <v>18</v>
      </c>
      <c r="W5" s="5">
        <v>27</v>
      </c>
      <c r="X5" s="5"/>
      <c r="Y5" s="5"/>
      <c r="Z5" s="5"/>
    </row>
    <row r="6" spans="1:26" ht="18.75" thickBot="1">
      <c r="A6" s="5"/>
      <c r="B6" s="121" t="s">
        <v>20</v>
      </c>
      <c r="C6" s="108" t="s">
        <v>61</v>
      </c>
      <c r="D6" s="111">
        <f>LOOKUP(Sobota_I_kolo_sekt_A!S5,Sobota_I_kolo_sekt_A!S5)</f>
        <v>2</v>
      </c>
      <c r="E6" s="81">
        <f>LOOKUP(Sobota_I_kolo_sekt_A!Q5,Sobota_I_kolo_sekt_A!Q5)</f>
        <v>43</v>
      </c>
      <c r="F6" s="83">
        <f>LOOKUP(Sobota_I_kolo_sekt_A!P5,Sobota_I_kolo_sekt_A!P5)</f>
        <v>62.1</v>
      </c>
      <c r="G6" s="118">
        <f>Sobota_I_kolo_sekt_B!S5</f>
        <v>11</v>
      </c>
      <c r="H6" s="75">
        <f>Sobota_I_kolo_sekt_B!Q5</f>
        <v>34</v>
      </c>
      <c r="I6" s="78">
        <f>Sobota_I_kolo_sekt_B!P5</f>
        <v>35.9</v>
      </c>
      <c r="J6" s="118">
        <f>Sobota_I_kolo_sekt_C!S5</f>
        <v>10</v>
      </c>
      <c r="K6" s="75">
        <f>Sobota_I_kolo_sekt_C!Q5</f>
        <v>31</v>
      </c>
      <c r="L6" s="76">
        <f>Sobota_I_kolo_sekt_C!P5</f>
        <v>45</v>
      </c>
      <c r="M6" s="110">
        <f>Sobota_I_kolo_sekt_D!S5</f>
        <v>10</v>
      </c>
      <c r="N6" s="75">
        <f>Sobota_I_kolo_sekt_D!Q5</f>
        <v>20</v>
      </c>
      <c r="O6" s="78">
        <f>Sobota_I_kolo_sekt_D!P5</f>
        <v>40.5</v>
      </c>
      <c r="P6" s="119">
        <f aca="true" t="shared" si="0" ref="P6:P15">SUM(D6,G6,J6,M6)</f>
        <v>33</v>
      </c>
      <c r="Q6" s="108">
        <f aca="true" t="shared" si="1" ref="Q6:Q16">SUM(E6,H6,K6,N6)</f>
        <v>128</v>
      </c>
      <c r="R6" s="101">
        <f aca="true" t="shared" si="2" ref="R6:R16">SUM(F6,I6,L6,O6)</f>
        <v>183.5</v>
      </c>
      <c r="S6" s="84">
        <v>11</v>
      </c>
      <c r="T6" s="6">
        <v>30</v>
      </c>
      <c r="U6" s="5"/>
      <c r="V6" s="5">
        <v>23</v>
      </c>
      <c r="W6" s="5">
        <v>11</v>
      </c>
      <c r="X6" s="5"/>
      <c r="Y6" s="5"/>
      <c r="Z6" s="5"/>
    </row>
    <row r="7" spans="1:26" ht="18.75" thickBot="1">
      <c r="A7" s="5"/>
      <c r="B7" s="121" t="s">
        <v>21</v>
      </c>
      <c r="C7" s="108" t="s">
        <v>62</v>
      </c>
      <c r="D7" s="111">
        <f>LOOKUP(Sobota_I_kolo_sekt_A!S6,Sobota_I_kolo_sekt_A!S6)</f>
        <v>4</v>
      </c>
      <c r="E7" s="81">
        <f>LOOKUP(Sobota_I_kolo_sekt_A!Q6,Sobota_I_kolo_sekt_A!Q6)</f>
        <v>34</v>
      </c>
      <c r="F7" s="83">
        <f>LOOKUP(Sobota_I_kolo_sekt_A!P6,Sobota_I_kolo_sekt_A!P6)</f>
        <v>44.099999999999994</v>
      </c>
      <c r="G7" s="118">
        <f>Sobota_I_kolo_sekt_B!S6</f>
        <v>2</v>
      </c>
      <c r="H7" s="75">
        <f>Sobota_I_kolo_sekt_B!Q6</f>
        <v>43</v>
      </c>
      <c r="I7" s="78">
        <f>Sobota_I_kolo_sekt_B!P6</f>
        <v>76</v>
      </c>
      <c r="J7" s="118">
        <f>Sobota_I_kolo_sekt_C!S6</f>
        <v>6</v>
      </c>
      <c r="K7" s="75">
        <f>Sobota_I_kolo_sekt_C!Q6</f>
        <v>46</v>
      </c>
      <c r="L7" s="76">
        <f>Sobota_I_kolo_sekt_C!P6</f>
        <v>70.6</v>
      </c>
      <c r="M7" s="110">
        <f>Sobota_I_kolo_sekt_D!S6</f>
        <v>11</v>
      </c>
      <c r="N7" s="75">
        <f>Sobota_I_kolo_sekt_D!Q6</f>
        <v>22</v>
      </c>
      <c r="O7" s="78">
        <f>Sobota_I_kolo_sekt_D!P6</f>
        <v>30.3</v>
      </c>
      <c r="P7" s="119">
        <f t="shared" si="0"/>
        <v>23</v>
      </c>
      <c r="Q7" s="108">
        <f t="shared" si="1"/>
        <v>145</v>
      </c>
      <c r="R7" s="101">
        <f t="shared" si="2"/>
        <v>221</v>
      </c>
      <c r="S7" s="84">
        <v>4</v>
      </c>
      <c r="T7" s="5">
        <v>23</v>
      </c>
      <c r="U7" s="5"/>
      <c r="V7" s="5">
        <v>23</v>
      </c>
      <c r="W7" s="5">
        <v>5</v>
      </c>
      <c r="X7" s="5"/>
      <c r="Y7" s="5"/>
      <c r="Z7" s="5"/>
    </row>
    <row r="8" spans="1:26" ht="18.75" thickBot="1">
      <c r="A8" s="5"/>
      <c r="B8" s="121" t="s">
        <v>22</v>
      </c>
      <c r="C8" s="108" t="s">
        <v>63</v>
      </c>
      <c r="D8" s="111">
        <f>LOOKUP(Sobota_I_kolo_sekt_A!S7,Sobota_I_kolo_sekt_A!S7)</f>
        <v>9</v>
      </c>
      <c r="E8" s="81">
        <f>LOOKUP(Sobota_I_kolo_sekt_A!Q7,Sobota_I_kolo_sekt_A!Q7)</f>
        <v>18</v>
      </c>
      <c r="F8" s="83">
        <f>LOOKUP(Sobota_I_kolo_sekt_A!P7,Sobota_I_kolo_sekt_A!P7)</f>
        <v>25.5</v>
      </c>
      <c r="G8" s="118">
        <f>Sobota_I_kolo_sekt_B!S7</f>
        <v>7</v>
      </c>
      <c r="H8" s="75">
        <f>Sobota_I_kolo_sekt_B!Q7</f>
        <v>44</v>
      </c>
      <c r="I8" s="78">
        <f>Sobota_I_kolo_sekt_B!P7</f>
        <v>47</v>
      </c>
      <c r="J8" s="118">
        <f>Sobota_I_kolo_sekt_C!S7</f>
        <v>1</v>
      </c>
      <c r="K8" s="75">
        <f>Sobota_I_kolo_sekt_C!Q7</f>
        <v>121</v>
      </c>
      <c r="L8" s="76">
        <f>Sobota_I_kolo_sekt_C!P7</f>
        <v>157.8</v>
      </c>
      <c r="M8" s="110">
        <f>Sobota_I_kolo_sekt_D!S7</f>
        <v>1</v>
      </c>
      <c r="N8" s="75">
        <f>Sobota_I_kolo_sekt_D!Q7</f>
        <v>87</v>
      </c>
      <c r="O8" s="78">
        <f>Sobota_I_kolo_sekt_D!P7</f>
        <v>90.6</v>
      </c>
      <c r="P8" s="119">
        <f t="shared" si="0"/>
        <v>18</v>
      </c>
      <c r="Q8" s="108">
        <f t="shared" si="1"/>
        <v>270</v>
      </c>
      <c r="R8" s="101">
        <f t="shared" si="2"/>
        <v>320.9</v>
      </c>
      <c r="S8" s="84">
        <v>1</v>
      </c>
      <c r="T8" s="5">
        <v>26</v>
      </c>
      <c r="U8" s="5"/>
      <c r="V8" s="5">
        <v>23</v>
      </c>
      <c r="W8" s="5">
        <v>27</v>
      </c>
      <c r="X8" s="5"/>
      <c r="Y8" s="5"/>
      <c r="Z8" s="5"/>
    </row>
    <row r="9" spans="1:26" ht="18.75" thickBot="1">
      <c r="A9" s="5"/>
      <c r="B9" s="121" t="s">
        <v>23</v>
      </c>
      <c r="C9" s="108" t="s">
        <v>64</v>
      </c>
      <c r="D9" s="111">
        <f>LOOKUP(Sobota_I_kolo_sekt_A!S8,Sobota_I_kolo_sekt_A!S8)</f>
        <v>11</v>
      </c>
      <c r="E9" s="81">
        <f>LOOKUP(Sobota_I_kolo_sekt_A!Q8,Sobota_I_kolo_sekt_A!Q8)</f>
        <v>10</v>
      </c>
      <c r="F9" s="83">
        <f>LOOKUP(Sobota_I_kolo_sekt_A!P8,Sobota_I_kolo_sekt_A!P8)</f>
        <v>20.5</v>
      </c>
      <c r="G9" s="118">
        <f>Sobota_I_kolo_sekt_B!S8</f>
        <v>1</v>
      </c>
      <c r="H9" s="75">
        <f>Sobota_I_kolo_sekt_B!Q8</f>
        <v>69</v>
      </c>
      <c r="I9" s="78">
        <f>Sobota_I_kolo_sekt_B!P8</f>
        <v>87.8</v>
      </c>
      <c r="J9" s="118">
        <f>Sobota_I_kolo_sekt_C!S8</f>
        <v>8</v>
      </c>
      <c r="K9" s="75">
        <f>Sobota_I_kolo_sekt_C!Q8</f>
        <v>37</v>
      </c>
      <c r="L9" s="76">
        <f>Sobota_I_kolo_sekt_C!P8</f>
        <v>59</v>
      </c>
      <c r="M9" s="110">
        <f>Sobota_I_kolo_sekt_D!S8</f>
        <v>3</v>
      </c>
      <c r="N9" s="75">
        <f>Sobota_I_kolo_sekt_D!Q8</f>
        <v>55</v>
      </c>
      <c r="O9" s="78">
        <f>Sobota_I_kolo_sekt_D!P8</f>
        <v>72.5</v>
      </c>
      <c r="P9" s="119">
        <f t="shared" si="0"/>
        <v>23</v>
      </c>
      <c r="Q9" s="108">
        <f t="shared" si="1"/>
        <v>171</v>
      </c>
      <c r="R9" s="101">
        <f t="shared" si="2"/>
        <v>239.8</v>
      </c>
      <c r="S9" s="84">
        <v>3</v>
      </c>
      <c r="T9" s="5">
        <v>24</v>
      </c>
      <c r="U9" s="5"/>
      <c r="V9" s="5">
        <v>12</v>
      </c>
      <c r="W9" s="5">
        <v>14</v>
      </c>
      <c r="X9" s="5"/>
      <c r="Y9" s="5"/>
      <c r="Z9" s="5"/>
    </row>
    <row r="10" spans="1:26" ht="18.75" thickBot="1">
      <c r="A10" s="5"/>
      <c r="B10" s="121" t="s">
        <v>24</v>
      </c>
      <c r="C10" s="108" t="s">
        <v>65</v>
      </c>
      <c r="D10" s="111">
        <f>LOOKUP(Sobota_I_kolo_sekt_A!S9,Sobota_I_kolo_sekt_A!S9)</f>
        <v>12</v>
      </c>
      <c r="E10" s="81">
        <f>LOOKUP(Sobota_I_kolo_sekt_A!Q9,Sobota_I_kolo_sekt_A!Q9)</f>
        <v>17</v>
      </c>
      <c r="F10" s="83">
        <f>LOOKUP(Sobota_I_kolo_sekt_A!P9,Sobota_I_kolo_sekt_A!P9)</f>
        <v>19.6</v>
      </c>
      <c r="G10" s="118">
        <f>Sobota_I_kolo_sekt_B!S9</f>
        <v>9</v>
      </c>
      <c r="H10" s="75">
        <f>Sobota_I_kolo_sekt_B!Q9</f>
        <v>37</v>
      </c>
      <c r="I10" s="78">
        <f>Sobota_I_kolo_sekt_B!P9</f>
        <v>42.5</v>
      </c>
      <c r="J10" s="118">
        <f>Sobota_I_kolo_sekt_C!S9</f>
        <v>4</v>
      </c>
      <c r="K10" s="75">
        <f>Sobota_I_kolo_sekt_C!Q9</f>
        <v>43</v>
      </c>
      <c r="L10" s="76">
        <f>Sobota_I_kolo_sekt_C!P9</f>
        <v>66</v>
      </c>
      <c r="M10" s="110">
        <f>Sobota_I_kolo_sekt_D!S9</f>
        <v>2</v>
      </c>
      <c r="N10" s="75">
        <f>Sobota_I_kolo_sekt_D!Q9</f>
        <v>72</v>
      </c>
      <c r="O10" s="78">
        <f>Sobota_I_kolo_sekt_D!P9</f>
        <v>93.9</v>
      </c>
      <c r="P10" s="119">
        <f t="shared" si="0"/>
        <v>27</v>
      </c>
      <c r="Q10" s="108">
        <f t="shared" si="1"/>
        <v>169</v>
      </c>
      <c r="R10" s="101">
        <f t="shared" si="2"/>
        <v>222</v>
      </c>
      <c r="S10" s="84">
        <v>8</v>
      </c>
      <c r="T10" s="5">
        <v>27</v>
      </c>
      <c r="U10" s="5"/>
      <c r="V10" s="5">
        <v>47</v>
      </c>
      <c r="W10" s="5">
        <v>5</v>
      </c>
      <c r="X10" s="5"/>
      <c r="Y10" s="5"/>
      <c r="Z10" s="5"/>
    </row>
    <row r="11" spans="1:26" ht="18.75" thickBot="1">
      <c r="A11" s="5"/>
      <c r="B11" s="121" t="s">
        <v>25</v>
      </c>
      <c r="C11" s="108" t="s">
        <v>66</v>
      </c>
      <c r="D11" s="111">
        <f>LOOKUP(Sobota_I_kolo_sekt_A!S10,Sobota_I_kolo_sekt_A!S10)</f>
        <v>8</v>
      </c>
      <c r="E11" s="81">
        <f>LOOKUP(Sobota_I_kolo_sekt_A!Q10,Sobota_I_kolo_sekt_A!Q10)</f>
        <v>18</v>
      </c>
      <c r="F11" s="83">
        <f>LOOKUP(Sobota_I_kolo_sekt_A!P10,Sobota_I_kolo_sekt_A!P10)</f>
        <v>24.5</v>
      </c>
      <c r="G11" s="118">
        <f>Sobota_I_kolo_sekt_B!S10</f>
        <v>5</v>
      </c>
      <c r="H11" s="75">
        <f>Sobota_I_kolo_sekt_B!Q10</f>
        <v>55</v>
      </c>
      <c r="I11" s="78">
        <f>Sobota_I_kolo_sekt_B!P10</f>
        <v>70.30000000000001</v>
      </c>
      <c r="J11" s="118">
        <f>Sobota_I_kolo_sekt_C!S10</f>
        <v>5</v>
      </c>
      <c r="K11" s="75">
        <f>Sobota_I_kolo_sekt_C!Q10</f>
        <v>61</v>
      </c>
      <c r="L11" s="76">
        <f>Sobota_I_kolo_sekt_C!P10</f>
        <v>70.8</v>
      </c>
      <c r="M11" s="110">
        <f>Sobota_I_kolo_sekt_D!S10</f>
        <v>8</v>
      </c>
      <c r="N11" s="75">
        <f>Sobota_I_kolo_sekt_D!Q10</f>
        <v>35</v>
      </c>
      <c r="O11" s="78">
        <f>Sobota_I_kolo_sekt_D!P10</f>
        <v>56.8</v>
      </c>
      <c r="P11" s="119">
        <f t="shared" si="0"/>
        <v>26</v>
      </c>
      <c r="Q11" s="108">
        <f t="shared" si="1"/>
        <v>169</v>
      </c>
      <c r="R11" s="101">
        <f t="shared" si="2"/>
        <v>222.40000000000003</v>
      </c>
      <c r="S11" s="84">
        <v>6</v>
      </c>
      <c r="T11" s="5">
        <v>7</v>
      </c>
      <c r="U11" s="5"/>
      <c r="V11" s="5">
        <v>18</v>
      </c>
      <c r="W11" s="5">
        <v>6</v>
      </c>
      <c r="X11" s="5"/>
      <c r="Y11" s="5"/>
      <c r="Z11" s="5"/>
    </row>
    <row r="12" spans="1:26" ht="18.75" thickBot="1">
      <c r="A12" s="5"/>
      <c r="B12" s="121" t="s">
        <v>26</v>
      </c>
      <c r="C12" s="108" t="s">
        <v>67</v>
      </c>
      <c r="D12" s="111">
        <f>LOOKUP(Sobota_I_kolo_sekt_A!S11,Sobota_I_kolo_sekt_A!S11)</f>
        <v>7</v>
      </c>
      <c r="E12" s="81">
        <f>LOOKUP(Sobota_I_kolo_sekt_A!Q11,Sobota_I_kolo_sekt_A!Q11)</f>
        <v>10</v>
      </c>
      <c r="F12" s="83">
        <f>LOOKUP(Sobota_I_kolo_sekt_A!P11,Sobota_I_kolo_sekt_A!P11)</f>
        <v>24</v>
      </c>
      <c r="G12" s="118">
        <f>Sobota_I_kolo_sekt_B!S11</f>
        <v>12</v>
      </c>
      <c r="H12" s="75">
        <f>Sobota_I_kolo_sekt_B!Q11</f>
        <v>33</v>
      </c>
      <c r="I12" s="78">
        <f>Sobota_I_kolo_sekt_B!P11</f>
        <v>25.1</v>
      </c>
      <c r="J12" s="118">
        <f>Sobota_I_kolo_sekt_C!S11</f>
        <v>2</v>
      </c>
      <c r="K12" s="75">
        <f>Sobota_I_kolo_sekt_C!Q11</f>
        <v>58</v>
      </c>
      <c r="L12" s="76">
        <f>Sobota_I_kolo_sekt_C!P11</f>
        <v>82.7</v>
      </c>
      <c r="M12" s="110">
        <f>Sobota_I_kolo_sekt_D!S11</f>
        <v>7</v>
      </c>
      <c r="N12" s="75">
        <f>Sobota_I_kolo_sekt_D!Q11</f>
        <v>39</v>
      </c>
      <c r="O12" s="78">
        <f>Sobota_I_kolo_sekt_D!P11</f>
        <v>59.3</v>
      </c>
      <c r="P12" s="119">
        <f t="shared" si="0"/>
        <v>28</v>
      </c>
      <c r="Q12" s="108">
        <f t="shared" si="1"/>
        <v>140</v>
      </c>
      <c r="R12" s="101">
        <f t="shared" si="2"/>
        <v>191.10000000000002</v>
      </c>
      <c r="S12" s="84">
        <v>9</v>
      </c>
      <c r="T12" s="5">
        <v>11</v>
      </c>
      <c r="U12" s="5"/>
      <c r="V12" s="5">
        <v>23</v>
      </c>
      <c r="W12" s="5">
        <v>16</v>
      </c>
      <c r="X12" s="5"/>
      <c r="Y12" s="5"/>
      <c r="Z12" s="5"/>
    </row>
    <row r="13" spans="1:26" ht="18.75" thickBot="1">
      <c r="A13" s="5"/>
      <c r="B13" s="121" t="s">
        <v>27</v>
      </c>
      <c r="C13" s="108" t="s">
        <v>68</v>
      </c>
      <c r="D13" s="111">
        <f>LOOKUP(Sobota_I_kolo_sekt_A!S12,Sobota_I_kolo_sekt_A!S12)</f>
        <v>5</v>
      </c>
      <c r="E13" s="81">
        <f>LOOKUP(Sobota_I_kolo_sekt_A!Q12,Sobota_I_kolo_sekt_A!Q12)</f>
        <v>43</v>
      </c>
      <c r="F13" s="83">
        <f>LOOKUP(Sobota_I_kolo_sekt_A!P12,Sobota_I_kolo_sekt_A!P12)</f>
        <v>61.5</v>
      </c>
      <c r="G13" s="118">
        <f>Sobota_I_kolo_sekt_B!S12</f>
        <v>4</v>
      </c>
      <c r="H13" s="75">
        <f>Sobota_I_kolo_sekt_B!Q12</f>
        <v>60</v>
      </c>
      <c r="I13" s="78">
        <f>Sobota_I_kolo_sekt_B!P12</f>
        <v>85.6</v>
      </c>
      <c r="J13" s="118">
        <f>Sobota_I_kolo_sekt_C!S12</f>
        <v>9</v>
      </c>
      <c r="K13" s="75">
        <f>Sobota_I_kolo_sekt_C!Q12</f>
        <v>65</v>
      </c>
      <c r="L13" s="76">
        <f>Sobota_I_kolo_sekt_C!P12</f>
        <v>81.4</v>
      </c>
      <c r="M13" s="110">
        <f>Sobota_I_kolo_sekt_D!S12</f>
        <v>9</v>
      </c>
      <c r="N13" s="75">
        <f>Sobota_I_kolo_sekt_D!Q12</f>
        <v>29</v>
      </c>
      <c r="O13" s="78">
        <f>Sobota_I_kolo_sekt_D!P12</f>
        <v>46.2</v>
      </c>
      <c r="P13" s="119">
        <f t="shared" si="0"/>
        <v>27</v>
      </c>
      <c r="Q13" s="108">
        <f t="shared" si="1"/>
        <v>197</v>
      </c>
      <c r="R13" s="101">
        <f t="shared" si="2"/>
        <v>274.7</v>
      </c>
      <c r="S13" s="84">
        <v>7</v>
      </c>
      <c r="T13" s="5">
        <v>32</v>
      </c>
      <c r="U13" s="5"/>
      <c r="V13" s="5">
        <v>30</v>
      </c>
      <c r="W13" s="5">
        <v>16</v>
      </c>
      <c r="X13" s="5"/>
      <c r="Y13" s="5"/>
      <c r="Z13" s="5"/>
    </row>
    <row r="14" spans="1:26" ht="18.75" thickBot="1">
      <c r="A14" s="5"/>
      <c r="B14" s="121" t="s">
        <v>28</v>
      </c>
      <c r="C14" s="108" t="s">
        <v>69</v>
      </c>
      <c r="D14" s="111">
        <f>LOOKUP(Sobota_I_kolo_sekt_A!S13,Sobota_I_kolo_sekt_A!S13)</f>
        <v>3</v>
      </c>
      <c r="E14" s="81">
        <f>LOOKUP(Sobota_I_kolo_sekt_A!Q13,Sobota_I_kolo_sekt_A!Q13)</f>
        <v>55</v>
      </c>
      <c r="F14" s="83">
        <f>LOOKUP(Sobota_I_kolo_sekt_A!P13,Sobota_I_kolo_sekt_A!P13)</f>
        <v>59</v>
      </c>
      <c r="G14" s="118">
        <f>Sobota_I_kolo_sekt_B!S13</f>
        <v>10</v>
      </c>
      <c r="H14" s="75">
        <f>Sobota_I_kolo_sekt_B!Q13</f>
        <v>27</v>
      </c>
      <c r="I14" s="78">
        <f>Sobota_I_kolo_sekt_B!P13</f>
        <v>39.2</v>
      </c>
      <c r="J14" s="118">
        <f>Sobota_I_kolo_sekt_C!S13</f>
        <v>11</v>
      </c>
      <c r="K14" s="75">
        <f>Sobota_I_kolo_sekt_C!Q13</f>
        <v>27</v>
      </c>
      <c r="L14" s="76">
        <f>Sobota_I_kolo_sekt_C!P13</f>
        <v>36.3</v>
      </c>
      <c r="M14" s="110">
        <f>Sobota_I_kolo_sekt_D!S13</f>
        <v>5</v>
      </c>
      <c r="N14" s="75">
        <f>Sobota_I_kolo_sekt_D!Q13</f>
        <v>82</v>
      </c>
      <c r="O14" s="78">
        <f>Sobota_I_kolo_sekt_D!P13</f>
        <v>72.19999999999999</v>
      </c>
      <c r="P14" s="119">
        <f t="shared" si="0"/>
        <v>29</v>
      </c>
      <c r="Q14" s="108">
        <f t="shared" si="1"/>
        <v>191</v>
      </c>
      <c r="R14" s="101">
        <f t="shared" si="2"/>
        <v>206.7</v>
      </c>
      <c r="S14" s="84">
        <v>10</v>
      </c>
      <c r="T14" s="5">
        <v>18</v>
      </c>
      <c r="U14" s="5"/>
      <c r="V14" s="5">
        <v>19</v>
      </c>
      <c r="W14" s="5">
        <v>28</v>
      </c>
      <c r="X14" s="5"/>
      <c r="Y14" s="5"/>
      <c r="Z14" s="5"/>
    </row>
    <row r="15" spans="1:26" ht="18.75" thickBot="1">
      <c r="A15" s="5"/>
      <c r="B15" s="121" t="s">
        <v>29</v>
      </c>
      <c r="C15" s="108" t="s">
        <v>70</v>
      </c>
      <c r="D15" s="111">
        <f>LOOKUP(Sobota_I_kolo_sekt_A!S14,Sobota_I_kolo_sekt_A!S14)</f>
        <v>6</v>
      </c>
      <c r="E15" s="81">
        <f>LOOKUP(Sobota_I_kolo_sekt_A!Q14,Sobota_I_kolo_sekt_A!Q14)</f>
        <v>26</v>
      </c>
      <c r="F15" s="83">
        <f>LOOKUP(Sobota_I_kolo_sekt_A!P14,Sobota_I_kolo_sekt_A!P14)</f>
        <v>30.7</v>
      </c>
      <c r="G15" s="118">
        <f>Sobota_I_kolo_sekt_B!S14</f>
        <v>3</v>
      </c>
      <c r="H15" s="75">
        <f>Sobota_I_kolo_sekt_B!Q14</f>
        <v>53</v>
      </c>
      <c r="I15" s="78">
        <f>Sobota_I_kolo_sekt_B!P14</f>
        <v>71.8</v>
      </c>
      <c r="J15" s="118">
        <f>Sobota_I_kolo_sekt_C!S14</f>
        <v>3</v>
      </c>
      <c r="K15" s="75">
        <f>Sobota_I_kolo_sekt_C!Q14</f>
        <v>58</v>
      </c>
      <c r="L15" s="76">
        <f>Sobota_I_kolo_sekt_C!P14</f>
        <v>72.3</v>
      </c>
      <c r="M15" s="110">
        <f>Sobota_I_kolo_sekt_D!S14</f>
        <v>6</v>
      </c>
      <c r="N15" s="75">
        <f>Sobota_I_kolo_sekt_D!Q14</f>
        <v>61</v>
      </c>
      <c r="O15" s="78">
        <f>Sobota_I_kolo_sekt_D!P14</f>
        <v>68.9</v>
      </c>
      <c r="P15" s="119">
        <f t="shared" si="0"/>
        <v>18</v>
      </c>
      <c r="Q15" s="108">
        <f t="shared" si="1"/>
        <v>198</v>
      </c>
      <c r="R15" s="101">
        <f t="shared" si="2"/>
        <v>243.70000000000002</v>
      </c>
      <c r="S15" s="84">
        <v>2</v>
      </c>
      <c r="T15" s="5">
        <v>39</v>
      </c>
      <c r="U15" s="5"/>
      <c r="V15" s="5">
        <v>18</v>
      </c>
      <c r="W15" s="5">
        <v>19</v>
      </c>
      <c r="X15" s="5"/>
      <c r="Y15" s="5"/>
      <c r="Z15" s="5"/>
    </row>
    <row r="16" spans="1:26" ht="18.75" thickBot="1">
      <c r="A16" s="5"/>
      <c r="B16" s="122" t="s">
        <v>30</v>
      </c>
      <c r="C16" s="109" t="s">
        <v>71</v>
      </c>
      <c r="D16" s="112">
        <f>LOOKUP(Sobota_I_kolo_sekt_A!S15,Sobota_I_kolo_sekt_A!S15)</f>
        <v>10</v>
      </c>
      <c r="E16" s="86">
        <f>LOOKUP(Sobota_I_kolo_sekt_A!Q15,Sobota_I_kolo_sekt_A!Q15)</f>
        <v>13</v>
      </c>
      <c r="F16" s="88">
        <f>LOOKUP(Sobota_I_kolo_sekt_A!P15,Sobota_I_kolo_sekt_A!P15)</f>
        <v>19</v>
      </c>
      <c r="G16" s="118">
        <f>Sobota_I_kolo_sekt_B!S15</f>
        <v>6</v>
      </c>
      <c r="H16" s="75">
        <f>Sobota_I_kolo_sekt_B!Q15</f>
        <v>35</v>
      </c>
      <c r="I16" s="78">
        <f>Sobota_I_kolo_sekt_B!P15</f>
        <v>56.4</v>
      </c>
      <c r="J16" s="118">
        <f>Sobota_I_kolo_sekt_C!S15</f>
        <v>7</v>
      </c>
      <c r="K16" s="75">
        <f>Sobota_I_kolo_sekt_C!Q15</f>
        <v>39</v>
      </c>
      <c r="L16" s="76">
        <f>Sobota_I_kolo_sekt_C!P15</f>
        <v>58.1</v>
      </c>
      <c r="M16" s="110">
        <f>Sobota_I_kolo_sekt_D!S15</f>
        <v>12</v>
      </c>
      <c r="N16" s="75">
        <f>Sobota_I_kolo_sekt_D!Q15</f>
        <v>17</v>
      </c>
      <c r="O16" s="78">
        <f>Sobota_I_kolo_sekt_D!P15</f>
        <v>26.7</v>
      </c>
      <c r="P16" s="119">
        <f>SUM(D16,G16,J16,M16)</f>
        <v>35</v>
      </c>
      <c r="Q16" s="109">
        <f t="shared" si="1"/>
        <v>104</v>
      </c>
      <c r="R16" s="123">
        <f t="shared" si="2"/>
        <v>160.2</v>
      </c>
      <c r="S16" s="89">
        <v>12</v>
      </c>
      <c r="T16" s="5">
        <v>12</v>
      </c>
      <c r="U16" s="5"/>
      <c r="V16" s="5">
        <v>28</v>
      </c>
      <c r="W16" s="5">
        <v>17</v>
      </c>
      <c r="X16" s="5"/>
      <c r="Y16" s="5"/>
      <c r="Z16" s="5"/>
    </row>
    <row r="17" spans="1:26" ht="12.75">
      <c r="A17" s="5"/>
      <c r="B17" s="90"/>
      <c r="C17" s="91"/>
      <c r="D17" s="92">
        <f>SUM(D5:D16)</f>
        <v>78</v>
      </c>
      <c r="E17" s="92">
        <f aca="true" t="shared" si="3" ref="E17:P17">SUM(E5:E16)</f>
        <v>341</v>
      </c>
      <c r="F17" s="92">
        <f t="shared" si="3"/>
        <v>447.4</v>
      </c>
      <c r="G17" s="92">
        <f t="shared" si="3"/>
        <v>78</v>
      </c>
      <c r="H17" s="92">
        <f t="shared" si="3"/>
        <v>539</v>
      </c>
      <c r="I17" s="92">
        <f t="shared" si="3"/>
        <v>679.7</v>
      </c>
      <c r="J17" s="92">
        <f t="shared" si="3"/>
        <v>78</v>
      </c>
      <c r="K17" s="92">
        <f t="shared" si="3"/>
        <v>608</v>
      </c>
      <c r="L17" s="92">
        <f t="shared" si="3"/>
        <v>833.6999999999999</v>
      </c>
      <c r="M17" s="92">
        <f t="shared" si="3"/>
        <v>78</v>
      </c>
      <c r="N17" s="92">
        <f t="shared" si="3"/>
        <v>574</v>
      </c>
      <c r="O17" s="92">
        <f t="shared" si="3"/>
        <v>733.0000000000001</v>
      </c>
      <c r="P17" s="92">
        <f t="shared" si="3"/>
        <v>312</v>
      </c>
      <c r="Q17" s="91"/>
      <c r="R17" s="91"/>
      <c r="S17" s="91"/>
      <c r="T17" s="5"/>
      <c r="U17" s="5"/>
      <c r="V17" s="5"/>
      <c r="W17" s="5"/>
      <c r="X17" s="5"/>
      <c r="Y17" s="5"/>
      <c r="Z17" s="5"/>
    </row>
    <row r="18" spans="1:26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5"/>
      <c r="C19" s="124" t="s">
        <v>122</v>
      </c>
      <c r="D19" s="5"/>
      <c r="E19" s="5" t="s">
        <v>123</v>
      </c>
      <c r="F19" s="5"/>
      <c r="G19" s="5"/>
      <c r="H19" s="5"/>
      <c r="I19" s="5"/>
      <c r="J19" s="5"/>
      <c r="K19" s="5" t="s">
        <v>124</v>
      </c>
      <c r="L19" s="5"/>
      <c r="M19" s="5"/>
      <c r="N19" s="5"/>
      <c r="O19" s="5"/>
      <c r="P19" s="5" t="s">
        <v>125</v>
      </c>
      <c r="Q19" s="5"/>
      <c r="R19" s="5"/>
      <c r="S19" s="5"/>
      <c r="T19" s="5"/>
      <c r="U19" s="5"/>
      <c r="V19" s="5"/>
      <c r="W19" s="5"/>
      <c r="X19" s="5"/>
      <c r="Y19" s="5"/>
      <c r="Z19" s="5"/>
    </row>
  </sheetData>
  <sheetProtection selectLockedCells="1" selectUnlockedCells="1"/>
  <mergeCells count="11">
    <mergeCell ref="C3:C4"/>
    <mergeCell ref="B3:B4"/>
    <mergeCell ref="P3:P4"/>
    <mergeCell ref="Q3:Q4"/>
    <mergeCell ref="R3:R4"/>
    <mergeCell ref="S3:S4"/>
    <mergeCell ref="B2:S2"/>
    <mergeCell ref="D3:F3"/>
    <mergeCell ref="G3:I3"/>
    <mergeCell ref="J3:L3"/>
    <mergeCell ref="M3:O3"/>
  </mergeCells>
  <printOptions/>
  <pageMargins left="0.75" right="0.75" top="1" bottom="1" header="0.5118055555555555" footer="0.511805555555555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V17" sqref="V17"/>
    </sheetView>
  </sheetViews>
  <sheetFormatPr defaultColWidth="9.140625" defaultRowHeight="12.75"/>
  <cols>
    <col min="1" max="1" width="3.00390625" style="0" hidden="1" customWidth="1"/>
    <col min="2" max="3" width="5.57421875" style="0" bestFit="1" customWidth="1"/>
    <col min="4" max="4" width="19.28125" style="0" customWidth="1"/>
    <col min="5" max="5" width="14.8515625" style="0" customWidth="1"/>
    <col min="6" max="6" width="8.421875" style="0" hidden="1" customWidth="1"/>
    <col min="7" max="7" width="7.140625" style="0" customWidth="1"/>
    <col min="8" max="8" width="6.7109375" style="0" customWidth="1"/>
    <col min="9" max="9" width="10.28125" style="0" hidden="1" customWidth="1"/>
    <col min="11" max="11" width="7.28125" style="0" customWidth="1"/>
    <col min="12" max="12" width="6.00390625" style="0" customWidth="1"/>
    <col min="13" max="13" width="0" style="0" hidden="1" customWidth="1"/>
    <col min="14" max="14" width="8.57421875" style="0" customWidth="1"/>
    <col min="15" max="15" width="10.57421875" style="0" customWidth="1"/>
    <col min="16" max="16" width="7.57421875" style="0" customWidth="1"/>
    <col min="17" max="17" width="7.421875" style="0" customWidth="1"/>
    <col min="18" max="18" width="0" style="0" hidden="1" customWidth="1"/>
  </cols>
  <sheetData>
    <row r="1" ht="13.5" thickBot="1"/>
    <row r="2" spans="2:20" ht="18.75" thickBot="1">
      <c r="B2" s="127" t="s">
        <v>56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2:20" ht="39" thickBot="1">
      <c r="B3" s="128" t="s">
        <v>0</v>
      </c>
      <c r="C3" s="128"/>
      <c r="D3" s="8" t="s">
        <v>1</v>
      </c>
      <c r="E3" s="8" t="s">
        <v>2</v>
      </c>
      <c r="F3" s="9" t="s">
        <v>3</v>
      </c>
      <c r="G3" s="10" t="s">
        <v>39</v>
      </c>
      <c r="H3" s="11" t="s">
        <v>40</v>
      </c>
      <c r="I3" s="12"/>
      <c r="J3" s="13" t="s">
        <v>4</v>
      </c>
      <c r="K3" s="10" t="s">
        <v>41</v>
      </c>
      <c r="L3" s="11" t="s">
        <v>42</v>
      </c>
      <c r="M3" s="12"/>
      <c r="N3" s="12" t="s">
        <v>5</v>
      </c>
      <c r="O3" s="25" t="s">
        <v>6</v>
      </c>
      <c r="P3" s="26" t="s">
        <v>43</v>
      </c>
      <c r="Q3" s="27" t="s">
        <v>44</v>
      </c>
      <c r="R3" s="14"/>
      <c r="S3" s="15" t="s">
        <v>7</v>
      </c>
      <c r="T3" s="13" t="s">
        <v>8</v>
      </c>
    </row>
    <row r="4" spans="2:20" ht="18.75">
      <c r="B4" s="16">
        <v>4</v>
      </c>
      <c r="C4" s="17">
        <v>10</v>
      </c>
      <c r="D4" s="17" t="s">
        <v>111</v>
      </c>
      <c r="E4" s="107" t="s">
        <v>60</v>
      </c>
      <c r="F4" s="22"/>
      <c r="G4" s="30">
        <v>12.2</v>
      </c>
      <c r="H4" s="31">
        <v>8</v>
      </c>
      <c r="I4" s="52">
        <f>COUNTIF(G$4:G$15,"&lt;"&amp;G4)*ROWS(G$4:G$15)+COUNTIF(H$4:H$15,"&lt;"&amp;H4)</f>
        <v>0</v>
      </c>
      <c r="J4" s="55">
        <f>IF(COUNTIF(I$4:I$15,I4)&gt;1,RANK(I4,I$4:I$15,0)+(COUNT(I$4:I$15)+1-RANK(I4,I$4:I$15,0)-RANK(I4,I$4:I$15,1))/2,RANK(I4,I$4:I$15,0)+(COUNT(I$4:I$15)+1-RANK(I4,I$4:I$15,0)-RANK(I4,I$4:I$15,1)))</f>
        <v>12</v>
      </c>
      <c r="K4" s="30">
        <v>13.2</v>
      </c>
      <c r="L4" s="31">
        <v>9</v>
      </c>
      <c r="M4" s="52">
        <f>COUNTIF(K$4:K$15,"&lt;"&amp;K4)*ROWS(K$4:K$15)+COUNTIF(L$4:L$15,"&lt;"&amp;L4)</f>
        <v>88</v>
      </c>
      <c r="N4" s="55">
        <f>IF(COUNTIF(M$4:M$15,M4)&gt;1,RANK(M4,M$4:M$15,0)+(COUNT(M$4:M$15)+1-RANK(M4,M$4:M$15,0)-RANK(M4,M$4:M$15,1))/2,RANK(M4,M$4:M$15,0)+(COUNT(M$4:M$15)+1-RANK(M4,M$4:M$15,0)-RANK(M4,M$4:M$15,1)))</f>
        <v>5</v>
      </c>
      <c r="O4" s="49">
        <f>SUM(J4,N4)</f>
        <v>17</v>
      </c>
      <c r="P4" s="46">
        <f aca="true" t="shared" si="0" ref="P4:P15">SUM(K4,G4)</f>
        <v>25.4</v>
      </c>
      <c r="Q4" s="32">
        <f aca="true" t="shared" si="1" ref="Q4:Q15">SUM(L4,H4)</f>
        <v>17</v>
      </c>
      <c r="R4" s="37">
        <f>(COUNTIF(O$4:O$15,"&gt;"&amp;O4)*ROWS(O$4:O$14)+COUNTIF(P$4:P$15,"&lt;"&amp;P4))*ROWS(O$4:O$15)+COUNTIF(Q$4:Q$15,"&lt;"&amp;Q4)</f>
        <v>0</v>
      </c>
      <c r="S4" s="43">
        <f>IF(COUNTIF(R$4:R$15,R4)&gt;1,RANK(R4,R$4:R$15,0)+(COUNT(R$4:R$15)+1-RANK(R4,R$4:R$15,0)-RANK(R4,R$4:R$15,1))/2,RANK(R4,R$4:R$15,0)+(COUNT(R$4:R$15)+1-RANK(R4,R$4:R$15,0)-RANK(R4,R$4:R$15,1)))</f>
        <v>12</v>
      </c>
      <c r="T4" s="40">
        <v>0</v>
      </c>
    </row>
    <row r="5" spans="2:20" ht="18.75">
      <c r="B5" s="19">
        <v>3</v>
      </c>
      <c r="C5" s="1">
        <v>9</v>
      </c>
      <c r="D5" s="1" t="s">
        <v>110</v>
      </c>
      <c r="E5" s="108" t="s">
        <v>61</v>
      </c>
      <c r="F5" s="23"/>
      <c r="G5" s="33">
        <v>20.1</v>
      </c>
      <c r="H5" s="28">
        <v>14</v>
      </c>
      <c r="I5" s="53">
        <f aca="true" t="shared" si="2" ref="I5:I15">COUNTIF(G$4:G$15,"&lt;"&amp;G5)*ROWS(G$4:G$15)+COUNTIF(H$4:H$15,"&lt;"&amp;H5)</f>
        <v>14</v>
      </c>
      <c r="J5" s="56">
        <f aca="true" t="shared" si="3" ref="J5:J15">IF(COUNTIF(I$4:I$15,I5)&gt;1,RANK(I5,I$4:I$15,0)+(COUNT(I$4:I$15)+1-RANK(I5,I$4:I$15,0)-RANK(I5,I$4:I$15,1))/2,RANK(I5,I$4:I$15,0)+(COUNT(I$4:I$15)+1-RANK(I5,I$4:I$15,0)-RANK(I5,I$4:I$15,1)))</f>
        <v>11</v>
      </c>
      <c r="K5" s="33">
        <v>14.8</v>
      </c>
      <c r="L5" s="28">
        <v>13</v>
      </c>
      <c r="M5" s="53">
        <f aca="true" t="shared" si="4" ref="M5:M15">COUNTIF(K$4:K$15,"&lt;"&amp;K5)*ROWS(K$4:K$15)+COUNTIF(L$4:L$15,"&lt;"&amp;L5)</f>
        <v>116</v>
      </c>
      <c r="N5" s="56">
        <f aca="true" t="shared" si="5" ref="N5:N15">IF(COUNTIF(M$4:M$15,M5)&gt;1,RANK(M5,M$4:M$15,0)+(COUNT(M$4:M$15)+1-RANK(M5,M$4:M$15,0)-RANK(M5,M$4:M$15,1))/2,RANK(M5,M$4:M$15,0)+(COUNT(M$4:M$15)+1-RANK(M5,M$4:M$15,0)-RANK(M5,M$4:M$15,1)))</f>
        <v>3</v>
      </c>
      <c r="O5" s="50">
        <f aca="true" t="shared" si="6" ref="O5:O15">SUM(J5,N5)</f>
        <v>14</v>
      </c>
      <c r="P5" s="47">
        <f t="shared" si="0"/>
        <v>34.900000000000006</v>
      </c>
      <c r="Q5" s="29">
        <f t="shared" si="1"/>
        <v>27</v>
      </c>
      <c r="R5" s="38">
        <f aca="true" t="shared" si="7" ref="R5:R15">(COUNTIF(O$4:O$15,"&gt;"&amp;O5)*ROWS(O$4:O$14)+COUNTIF(P$4:P$15,"&lt;"&amp;P5))*ROWS(O$4:O$15)+COUNTIF(Q$4:Q$15,"&lt;"&amp;Q5)</f>
        <v>541</v>
      </c>
      <c r="S5" s="44">
        <f aca="true" t="shared" si="8" ref="S5:S15">IF(COUNTIF(R$4:R$15,R5)&gt;1,RANK(R5,R$4:R$15,0)+(COUNT(R$4:R$15)+1-RANK(R5,R$4:R$15,0)-RANK(R5,R$4:R$15,1))/2,RANK(R5,R$4:R$15,0)+(COUNT(R$4:R$15)+1-RANK(R5,R$4:R$15,0)-RANK(R5,R$4:R$15,1)))</f>
        <v>8</v>
      </c>
      <c r="T5" s="41">
        <v>15</v>
      </c>
    </row>
    <row r="6" spans="2:20" ht="18.75">
      <c r="B6" s="19">
        <v>8</v>
      </c>
      <c r="C6" s="1">
        <v>2</v>
      </c>
      <c r="D6" s="1" t="s">
        <v>112</v>
      </c>
      <c r="E6" s="108" t="s">
        <v>62</v>
      </c>
      <c r="F6" s="23"/>
      <c r="G6" s="33">
        <v>34.2</v>
      </c>
      <c r="H6" s="28">
        <v>23</v>
      </c>
      <c r="I6" s="53">
        <f t="shared" si="2"/>
        <v>76</v>
      </c>
      <c r="J6" s="56">
        <f t="shared" si="3"/>
        <v>6</v>
      </c>
      <c r="K6" s="33">
        <v>7.2</v>
      </c>
      <c r="L6" s="28">
        <v>8</v>
      </c>
      <c r="M6" s="53">
        <f t="shared" si="4"/>
        <v>14</v>
      </c>
      <c r="N6" s="56">
        <f t="shared" si="5"/>
        <v>11</v>
      </c>
      <c r="O6" s="50">
        <f t="shared" si="6"/>
        <v>17</v>
      </c>
      <c r="P6" s="47">
        <f t="shared" si="0"/>
        <v>41.400000000000006</v>
      </c>
      <c r="Q6" s="29">
        <f t="shared" si="1"/>
        <v>31</v>
      </c>
      <c r="R6" s="38">
        <f t="shared" si="7"/>
        <v>29</v>
      </c>
      <c r="S6" s="44">
        <f t="shared" si="8"/>
        <v>11</v>
      </c>
      <c r="T6" s="41">
        <v>0</v>
      </c>
    </row>
    <row r="7" spans="2:20" ht="18.75">
      <c r="B7" s="19">
        <v>5</v>
      </c>
      <c r="C7" s="1">
        <v>11</v>
      </c>
      <c r="D7" s="1" t="s">
        <v>113</v>
      </c>
      <c r="E7" s="108" t="s">
        <v>63</v>
      </c>
      <c r="F7" s="23"/>
      <c r="G7" s="33">
        <v>32.4</v>
      </c>
      <c r="H7" s="28">
        <v>35</v>
      </c>
      <c r="I7" s="53">
        <f t="shared" si="2"/>
        <v>57</v>
      </c>
      <c r="J7" s="56">
        <f t="shared" si="3"/>
        <v>8</v>
      </c>
      <c r="K7" s="33">
        <v>26</v>
      </c>
      <c r="L7" s="28">
        <v>11</v>
      </c>
      <c r="M7" s="53">
        <f t="shared" si="4"/>
        <v>139</v>
      </c>
      <c r="N7" s="56">
        <f t="shared" si="5"/>
        <v>1</v>
      </c>
      <c r="O7" s="50">
        <f t="shared" si="6"/>
        <v>9</v>
      </c>
      <c r="P7" s="47">
        <f t="shared" si="0"/>
        <v>58.4</v>
      </c>
      <c r="Q7" s="29">
        <f t="shared" si="1"/>
        <v>46</v>
      </c>
      <c r="R7" s="38">
        <f t="shared" si="7"/>
        <v>1425</v>
      </c>
      <c r="S7" s="44">
        <f t="shared" si="8"/>
        <v>2</v>
      </c>
      <c r="T7" s="41">
        <v>45</v>
      </c>
    </row>
    <row r="8" spans="2:20" ht="18.75">
      <c r="B8" s="19">
        <v>6</v>
      </c>
      <c r="C8" s="1">
        <v>12</v>
      </c>
      <c r="D8" s="1" t="s">
        <v>109</v>
      </c>
      <c r="E8" s="108" t="s">
        <v>64</v>
      </c>
      <c r="F8" s="23"/>
      <c r="G8" s="33">
        <v>54.5</v>
      </c>
      <c r="H8" s="28">
        <v>26</v>
      </c>
      <c r="I8" s="53">
        <f t="shared" si="2"/>
        <v>138</v>
      </c>
      <c r="J8" s="56">
        <f t="shared" si="3"/>
        <v>1</v>
      </c>
      <c r="K8" s="33">
        <v>8</v>
      </c>
      <c r="L8" s="28">
        <v>5</v>
      </c>
      <c r="M8" s="53">
        <f t="shared" si="4"/>
        <v>25</v>
      </c>
      <c r="N8" s="56">
        <f t="shared" si="5"/>
        <v>10</v>
      </c>
      <c r="O8" s="50">
        <f t="shared" si="6"/>
        <v>11</v>
      </c>
      <c r="P8" s="47">
        <f t="shared" si="0"/>
        <v>62.5</v>
      </c>
      <c r="Q8" s="29">
        <f t="shared" si="1"/>
        <v>31</v>
      </c>
      <c r="R8" s="38">
        <f t="shared" si="7"/>
        <v>1181</v>
      </c>
      <c r="S8" s="44">
        <f t="shared" si="8"/>
        <v>3</v>
      </c>
      <c r="T8" s="41">
        <v>40</v>
      </c>
    </row>
    <row r="9" spans="2:20" ht="18.75">
      <c r="B9" s="19">
        <v>2</v>
      </c>
      <c r="C9" s="1">
        <v>8</v>
      </c>
      <c r="D9" s="2" t="s">
        <v>114</v>
      </c>
      <c r="E9" s="108" t="s">
        <v>65</v>
      </c>
      <c r="F9" s="23"/>
      <c r="G9" s="33">
        <v>40</v>
      </c>
      <c r="H9" s="28">
        <v>25</v>
      </c>
      <c r="I9" s="53">
        <f t="shared" si="2"/>
        <v>89</v>
      </c>
      <c r="J9" s="56">
        <f t="shared" si="3"/>
        <v>5</v>
      </c>
      <c r="K9" s="33">
        <v>10.2</v>
      </c>
      <c r="L9" s="28">
        <v>10</v>
      </c>
      <c r="M9" s="53">
        <f t="shared" si="4"/>
        <v>41</v>
      </c>
      <c r="N9" s="56">
        <f t="shared" si="5"/>
        <v>9</v>
      </c>
      <c r="O9" s="50">
        <f t="shared" si="6"/>
        <v>14</v>
      </c>
      <c r="P9" s="47">
        <f t="shared" si="0"/>
        <v>50.2</v>
      </c>
      <c r="Q9" s="29">
        <f t="shared" si="1"/>
        <v>35</v>
      </c>
      <c r="R9" s="38">
        <f t="shared" si="7"/>
        <v>607</v>
      </c>
      <c r="S9" s="44">
        <f t="shared" si="8"/>
        <v>6</v>
      </c>
      <c r="T9" s="41">
        <v>25</v>
      </c>
    </row>
    <row r="10" spans="2:20" ht="18.75">
      <c r="B10" s="19">
        <v>10</v>
      </c>
      <c r="C10" s="1">
        <v>4</v>
      </c>
      <c r="D10" s="1" t="s">
        <v>115</v>
      </c>
      <c r="E10" s="108" t="s">
        <v>66</v>
      </c>
      <c r="F10" s="23"/>
      <c r="G10" s="33">
        <v>34</v>
      </c>
      <c r="H10" s="28">
        <v>26</v>
      </c>
      <c r="I10" s="53">
        <f t="shared" si="2"/>
        <v>66</v>
      </c>
      <c r="J10" s="56">
        <f t="shared" si="3"/>
        <v>7</v>
      </c>
      <c r="K10" s="33">
        <v>10.6</v>
      </c>
      <c r="L10" s="28">
        <v>4</v>
      </c>
      <c r="M10" s="53">
        <f t="shared" si="4"/>
        <v>48</v>
      </c>
      <c r="N10" s="56">
        <f t="shared" si="5"/>
        <v>8</v>
      </c>
      <c r="O10" s="50">
        <f t="shared" si="6"/>
        <v>15</v>
      </c>
      <c r="P10" s="47">
        <f t="shared" si="0"/>
        <v>44.6</v>
      </c>
      <c r="Q10" s="29">
        <f t="shared" si="1"/>
        <v>30</v>
      </c>
      <c r="R10" s="38">
        <f t="shared" si="7"/>
        <v>328</v>
      </c>
      <c r="S10" s="44">
        <f t="shared" si="8"/>
        <v>9</v>
      </c>
      <c r="T10" s="41">
        <v>10</v>
      </c>
    </row>
    <row r="11" spans="2:20" ht="18.75">
      <c r="B11" s="19">
        <v>7</v>
      </c>
      <c r="C11" s="1">
        <v>11</v>
      </c>
      <c r="D11" s="1" t="s">
        <v>105</v>
      </c>
      <c r="E11" s="108" t="s">
        <v>67</v>
      </c>
      <c r="F11" s="23"/>
      <c r="G11" s="33">
        <v>30.5</v>
      </c>
      <c r="H11" s="28">
        <v>13</v>
      </c>
      <c r="I11" s="53">
        <f t="shared" si="2"/>
        <v>37</v>
      </c>
      <c r="J11" s="56">
        <f t="shared" si="3"/>
        <v>9</v>
      </c>
      <c r="K11" s="33">
        <v>12.9</v>
      </c>
      <c r="L11" s="28">
        <v>16</v>
      </c>
      <c r="M11" s="53">
        <f t="shared" si="4"/>
        <v>83</v>
      </c>
      <c r="N11" s="56">
        <f t="shared" si="5"/>
        <v>6</v>
      </c>
      <c r="O11" s="50">
        <f t="shared" si="6"/>
        <v>15</v>
      </c>
      <c r="P11" s="47">
        <f t="shared" si="0"/>
        <v>43.4</v>
      </c>
      <c r="Q11" s="29">
        <f t="shared" si="1"/>
        <v>29</v>
      </c>
      <c r="R11" s="38">
        <f t="shared" si="7"/>
        <v>314</v>
      </c>
      <c r="S11" s="44">
        <f t="shared" si="8"/>
        <v>10</v>
      </c>
      <c r="T11" s="41">
        <v>5</v>
      </c>
    </row>
    <row r="12" spans="2:20" ht="18.75">
      <c r="B12" s="19">
        <v>9</v>
      </c>
      <c r="C12" s="1">
        <v>3</v>
      </c>
      <c r="D12" s="1" t="s">
        <v>117</v>
      </c>
      <c r="E12" s="108" t="s">
        <v>68</v>
      </c>
      <c r="F12" s="23"/>
      <c r="G12" s="33">
        <v>52</v>
      </c>
      <c r="H12" s="28">
        <v>50</v>
      </c>
      <c r="I12" s="53">
        <f t="shared" si="2"/>
        <v>131</v>
      </c>
      <c r="J12" s="56">
        <f t="shared" si="3"/>
        <v>2</v>
      </c>
      <c r="K12" s="33">
        <v>6.8</v>
      </c>
      <c r="L12" s="28">
        <v>8</v>
      </c>
      <c r="M12" s="53">
        <f t="shared" si="4"/>
        <v>2</v>
      </c>
      <c r="N12" s="56">
        <f t="shared" si="5"/>
        <v>12</v>
      </c>
      <c r="O12" s="50">
        <f t="shared" si="6"/>
        <v>14</v>
      </c>
      <c r="P12" s="47">
        <f t="shared" si="0"/>
        <v>58.8</v>
      </c>
      <c r="Q12" s="29">
        <f t="shared" si="1"/>
        <v>58</v>
      </c>
      <c r="R12" s="38">
        <f t="shared" si="7"/>
        <v>647</v>
      </c>
      <c r="S12" s="44">
        <f t="shared" si="8"/>
        <v>5</v>
      </c>
      <c r="T12" s="41">
        <v>30</v>
      </c>
    </row>
    <row r="13" spans="2:20" ht="18.75">
      <c r="B13" s="19">
        <v>11</v>
      </c>
      <c r="C13" s="1">
        <v>5</v>
      </c>
      <c r="D13" s="1" t="s">
        <v>118</v>
      </c>
      <c r="E13" s="108" t="s">
        <v>69</v>
      </c>
      <c r="F13" s="23"/>
      <c r="G13" s="33">
        <v>42</v>
      </c>
      <c r="H13" s="28">
        <v>29</v>
      </c>
      <c r="I13" s="53">
        <f t="shared" si="2"/>
        <v>104</v>
      </c>
      <c r="J13" s="56">
        <f t="shared" si="3"/>
        <v>4</v>
      </c>
      <c r="K13" s="33">
        <v>11.4</v>
      </c>
      <c r="L13" s="28">
        <v>13</v>
      </c>
      <c r="M13" s="53">
        <f t="shared" si="4"/>
        <v>68</v>
      </c>
      <c r="N13" s="56">
        <f t="shared" si="5"/>
        <v>7</v>
      </c>
      <c r="O13" s="50">
        <f t="shared" si="6"/>
        <v>11</v>
      </c>
      <c r="P13" s="47">
        <f t="shared" si="0"/>
        <v>53.4</v>
      </c>
      <c r="Q13" s="29">
        <f t="shared" si="1"/>
        <v>42</v>
      </c>
      <c r="R13" s="38">
        <f t="shared" si="7"/>
        <v>1148</v>
      </c>
      <c r="S13" s="44">
        <f t="shared" si="8"/>
        <v>4</v>
      </c>
      <c r="T13" s="41">
        <v>35</v>
      </c>
    </row>
    <row r="14" spans="2:20" ht="18.75">
      <c r="B14" s="19">
        <v>1</v>
      </c>
      <c r="C14" s="1">
        <v>7</v>
      </c>
      <c r="D14" s="3" t="s">
        <v>98</v>
      </c>
      <c r="E14" s="108" t="s">
        <v>70</v>
      </c>
      <c r="F14" s="23"/>
      <c r="G14" s="33">
        <v>48.1</v>
      </c>
      <c r="H14" s="28">
        <v>36</v>
      </c>
      <c r="I14" s="53">
        <f t="shared" si="2"/>
        <v>118</v>
      </c>
      <c r="J14" s="56">
        <f t="shared" si="3"/>
        <v>3</v>
      </c>
      <c r="K14" s="33">
        <v>20.5</v>
      </c>
      <c r="L14" s="28">
        <v>10</v>
      </c>
      <c r="M14" s="53">
        <f t="shared" si="4"/>
        <v>125</v>
      </c>
      <c r="N14" s="56">
        <f t="shared" si="5"/>
        <v>2</v>
      </c>
      <c r="O14" s="50">
        <f t="shared" si="6"/>
        <v>5</v>
      </c>
      <c r="P14" s="47">
        <f t="shared" si="0"/>
        <v>68.6</v>
      </c>
      <c r="Q14" s="29">
        <f t="shared" si="1"/>
        <v>46</v>
      </c>
      <c r="R14" s="38">
        <f t="shared" si="7"/>
        <v>1593</v>
      </c>
      <c r="S14" s="44">
        <f t="shared" si="8"/>
        <v>1</v>
      </c>
      <c r="T14" s="41">
        <v>50</v>
      </c>
    </row>
    <row r="15" spans="2:20" ht="19.5" thickBot="1">
      <c r="B15" s="20">
        <v>12</v>
      </c>
      <c r="C15" s="21">
        <v>6</v>
      </c>
      <c r="D15" s="21" t="s">
        <v>102</v>
      </c>
      <c r="E15" s="109" t="s">
        <v>71</v>
      </c>
      <c r="F15" s="24"/>
      <c r="G15" s="34">
        <v>27.5</v>
      </c>
      <c r="H15" s="35">
        <v>15</v>
      </c>
      <c r="I15" s="54">
        <f t="shared" si="2"/>
        <v>27</v>
      </c>
      <c r="J15" s="57">
        <f t="shared" si="3"/>
        <v>10</v>
      </c>
      <c r="K15" s="34">
        <v>13.9</v>
      </c>
      <c r="L15" s="35">
        <v>14</v>
      </c>
      <c r="M15" s="54">
        <f t="shared" si="4"/>
        <v>106</v>
      </c>
      <c r="N15" s="57">
        <f t="shared" si="5"/>
        <v>4</v>
      </c>
      <c r="O15" s="51">
        <f t="shared" si="6"/>
        <v>14</v>
      </c>
      <c r="P15" s="48">
        <f t="shared" si="0"/>
        <v>41.4</v>
      </c>
      <c r="Q15" s="36">
        <f t="shared" si="1"/>
        <v>29</v>
      </c>
      <c r="R15" s="39">
        <f t="shared" si="7"/>
        <v>554</v>
      </c>
      <c r="S15" s="45">
        <f t="shared" si="8"/>
        <v>7</v>
      </c>
      <c r="T15" s="42">
        <v>20</v>
      </c>
    </row>
    <row r="16" spans="2:20" ht="12.75">
      <c r="B16" s="93"/>
      <c r="C16" s="93"/>
      <c r="D16" s="93"/>
      <c r="E16" s="93"/>
      <c r="F16" s="93"/>
      <c r="G16" s="93"/>
      <c r="H16" s="93"/>
      <c r="I16" s="93"/>
      <c r="J16" s="93">
        <f>SUM(J4:J15)</f>
        <v>78</v>
      </c>
      <c r="K16" s="93"/>
      <c r="L16" s="93"/>
      <c r="M16" s="93"/>
      <c r="N16" s="93">
        <f>SUM(N4:N15)</f>
        <v>78</v>
      </c>
      <c r="O16" s="93">
        <f>SUM(O4:O15)</f>
        <v>156</v>
      </c>
      <c r="P16" s="93"/>
      <c r="Q16" s="93"/>
      <c r="R16" s="93"/>
      <c r="S16" s="93"/>
      <c r="T16" s="93">
        <f>SUM(T4:T15)</f>
        <v>275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T10" sqref="T10"/>
    </sheetView>
  </sheetViews>
  <sheetFormatPr defaultColWidth="9.140625" defaultRowHeight="12.75"/>
  <cols>
    <col min="1" max="1" width="2.7109375" style="0" hidden="1" customWidth="1"/>
    <col min="2" max="3" width="5.57421875" style="0" bestFit="1" customWidth="1"/>
    <col min="4" max="4" width="19.28125" style="0" customWidth="1"/>
    <col min="5" max="5" width="14.7109375" style="0" customWidth="1"/>
    <col min="6" max="6" width="8.421875" style="0" hidden="1" customWidth="1"/>
    <col min="7" max="7" width="7.421875" style="0" customWidth="1"/>
    <col min="8" max="8" width="6.140625" style="0" customWidth="1"/>
    <col min="9" max="9" width="10.28125" style="0" hidden="1" customWidth="1"/>
    <col min="11" max="11" width="6.421875" style="0" customWidth="1"/>
    <col min="12" max="12" width="6.00390625" style="0" customWidth="1"/>
    <col min="13" max="13" width="0" style="0" hidden="1" customWidth="1"/>
    <col min="14" max="14" width="8.421875" style="0" customWidth="1"/>
    <col min="15" max="15" width="10.57421875" style="0" customWidth="1"/>
    <col min="16" max="16" width="8.00390625" style="0" customWidth="1"/>
    <col min="17" max="17" width="7.00390625" style="0" customWidth="1"/>
    <col min="18" max="18" width="0" style="0" hidden="1" customWidth="1"/>
  </cols>
  <sheetData>
    <row r="1" ht="13.5" thickBot="1"/>
    <row r="2" spans="2:20" ht="18.75" thickBot="1">
      <c r="B2" s="127" t="s">
        <v>57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2:20" ht="39" thickBot="1">
      <c r="B3" s="128" t="s">
        <v>0</v>
      </c>
      <c r="C3" s="128"/>
      <c r="D3" s="8" t="s">
        <v>1</v>
      </c>
      <c r="E3" s="8" t="s">
        <v>2</v>
      </c>
      <c r="F3" s="9" t="s">
        <v>3</v>
      </c>
      <c r="G3" s="10" t="s">
        <v>39</v>
      </c>
      <c r="H3" s="11" t="s">
        <v>40</v>
      </c>
      <c r="I3" s="12"/>
      <c r="J3" s="13" t="s">
        <v>4</v>
      </c>
      <c r="K3" s="10" t="s">
        <v>41</v>
      </c>
      <c r="L3" s="11" t="s">
        <v>42</v>
      </c>
      <c r="M3" s="12"/>
      <c r="N3" s="12" t="s">
        <v>5</v>
      </c>
      <c r="O3" s="25" t="s">
        <v>6</v>
      </c>
      <c r="P3" s="26" t="s">
        <v>43</v>
      </c>
      <c r="Q3" s="27" t="s">
        <v>44</v>
      </c>
      <c r="R3" s="14"/>
      <c r="S3" s="15" t="s">
        <v>7</v>
      </c>
      <c r="T3" s="13" t="s">
        <v>8</v>
      </c>
    </row>
    <row r="4" spans="2:20" ht="18.75">
      <c r="B4" s="16">
        <v>6</v>
      </c>
      <c r="C4" s="17">
        <v>12</v>
      </c>
      <c r="D4" s="17" t="s">
        <v>101</v>
      </c>
      <c r="E4" s="107" t="s">
        <v>60</v>
      </c>
      <c r="F4" s="22"/>
      <c r="G4" s="30">
        <v>48.5</v>
      </c>
      <c r="H4" s="31">
        <v>32</v>
      </c>
      <c r="I4" s="52">
        <f>COUNTIF(G$4:G$15,"&lt;"&amp;G4)*ROWS(G$4:G$15)+COUNTIF(H$4:H$15,"&lt;"&amp;H4)</f>
        <v>105</v>
      </c>
      <c r="J4" s="55">
        <f>IF(COUNTIF(I$4:I$15,I4)&gt;1,RANK(I4,I$4:I$15,0)+(COUNT(I$4:I$15)+1-RANK(I4,I$4:I$15,0)-RANK(I4,I$4:I$15,1))/2,RANK(I4,I$4:I$15,0)+(COUNT(I$4:I$15)+1-RANK(I4,I$4:I$15,0)-RANK(I4,I$4:I$15,1)))</f>
        <v>4</v>
      </c>
      <c r="K4" s="30">
        <v>33.6</v>
      </c>
      <c r="L4" s="31">
        <v>23</v>
      </c>
      <c r="M4" s="52">
        <f>COUNTIF(K$4:K$15,"&lt;"&amp;K4)*ROWS(K$4:K$15)+COUNTIF(L$4:L$15,"&lt;"&amp;L4)</f>
        <v>130</v>
      </c>
      <c r="N4" s="55">
        <f>IF(COUNTIF(M$4:M$15,M4)&gt;1,RANK(M4,M$4:M$15,0)+(COUNT(M$4:M$15)+1-RANK(M4,M$4:M$15,0)-RANK(M4,M$4:M$15,1))/2,RANK(M4,M$4:M$15,0)+(COUNT(M$4:M$15)+1-RANK(M4,M$4:M$15,0)-RANK(M4,M$4:M$15,1)))</f>
        <v>2</v>
      </c>
      <c r="O4" s="49">
        <f>SUM(J4,N4)</f>
        <v>6</v>
      </c>
      <c r="P4" s="46">
        <f aca="true" t="shared" si="0" ref="P4:P15">SUM(K4,G4)</f>
        <v>82.1</v>
      </c>
      <c r="Q4" s="32">
        <f aca="true" t="shared" si="1" ref="Q4:Q15">SUM(L4,H4)</f>
        <v>55</v>
      </c>
      <c r="R4" s="37">
        <f>(COUNTIF(O$4:O$15,"&gt;"&amp;O4)*ROWS(O$4:O$14)+COUNTIF(P$4:P$15,"&lt;"&amp;P4))*ROWS(O$4:O$15)+COUNTIF(Q$4:Q$15,"&lt;"&amp;Q4)</f>
        <v>1304</v>
      </c>
      <c r="S4" s="43">
        <f>IF(COUNTIF(R$4:R$15,R4)&gt;1,RANK(R4,R$4:R$15,0)+(COUNT(R$4:R$15)+1-RANK(R4,R$4:R$15,0)-RANK(R4,R$4:R$15,1))/2,RANK(R4,R$4:R$15,0)+(COUNT(R$4:R$15)+1-RANK(R4,R$4:R$15,0)-RANK(R4,R$4:R$15,1)))</f>
        <v>3</v>
      </c>
      <c r="T4" s="40">
        <v>40</v>
      </c>
    </row>
    <row r="5" spans="2:20" ht="18.75">
      <c r="B5" s="19">
        <v>11</v>
      </c>
      <c r="C5" s="1">
        <v>5</v>
      </c>
      <c r="D5" s="1" t="s">
        <v>103</v>
      </c>
      <c r="E5" s="108" t="s">
        <v>61</v>
      </c>
      <c r="F5" s="23"/>
      <c r="G5" s="33">
        <v>50.2</v>
      </c>
      <c r="H5" s="28">
        <v>29</v>
      </c>
      <c r="I5" s="53">
        <f aca="true" t="shared" si="2" ref="I5:I15">COUNTIF(G$4:G$15,"&lt;"&amp;G5)*ROWS(G$4:G$15)+COUNTIF(H$4:H$15,"&lt;"&amp;H5)</f>
        <v>114</v>
      </c>
      <c r="J5" s="56">
        <f aca="true" t="shared" si="3" ref="J5:J15">IF(COUNTIF(I$4:I$15,I5)&gt;1,RANK(I5,I$4:I$15,0)+(COUNT(I$4:I$15)+1-RANK(I5,I$4:I$15,0)-RANK(I5,I$4:I$15,1))/2,RANK(I5,I$4:I$15,0)+(COUNT(I$4:I$15)+1-RANK(I5,I$4:I$15,0)-RANK(I5,I$4:I$15,1)))</f>
        <v>3</v>
      </c>
      <c r="K5" s="33">
        <v>32</v>
      </c>
      <c r="L5" s="28">
        <v>21</v>
      </c>
      <c r="M5" s="53">
        <f aca="true" t="shared" si="4" ref="M5:M15">COUNTIF(K$4:K$15,"&lt;"&amp;K5)*ROWS(K$4:K$15)+COUNTIF(L$4:L$15,"&lt;"&amp;L5)</f>
        <v>117</v>
      </c>
      <c r="N5" s="56">
        <f aca="true" t="shared" si="5" ref="N5:N15">IF(COUNTIF(M$4:M$15,M5)&gt;1,RANK(M5,M$4:M$15,0)+(COUNT(M$4:M$15)+1-RANK(M5,M$4:M$15,0)-RANK(M5,M$4:M$15,1))/2,RANK(M5,M$4:M$15,0)+(COUNT(M$4:M$15)+1-RANK(M5,M$4:M$15,0)-RANK(M5,M$4:M$15,1)))</f>
        <v>3</v>
      </c>
      <c r="O5" s="50">
        <f aca="true" t="shared" si="6" ref="O5:O15">SUM(J5,N5)</f>
        <v>6</v>
      </c>
      <c r="P5" s="47">
        <f t="shared" si="0"/>
        <v>82.2</v>
      </c>
      <c r="Q5" s="29">
        <f t="shared" si="1"/>
        <v>50</v>
      </c>
      <c r="R5" s="38">
        <f aca="true" t="shared" si="7" ref="R5:R15">(COUNTIF(O$4:O$15,"&gt;"&amp;O5)*ROWS(O$4:O$14)+COUNTIF(P$4:P$15,"&lt;"&amp;P5))*ROWS(O$4:O$15)+COUNTIF(Q$4:Q$15,"&lt;"&amp;Q5)</f>
        <v>1315</v>
      </c>
      <c r="S5" s="44">
        <f aca="true" t="shared" si="8" ref="S5:S15">IF(COUNTIF(R$4:R$15,R5)&gt;1,RANK(R5,R$4:R$15,0)+(COUNT(R$4:R$15)+1-RANK(R5,R$4:R$15,0)-RANK(R5,R$4:R$15,1))/2,RANK(R5,R$4:R$15,0)+(COUNT(R$4:R$15)+1-RANK(R5,R$4:R$15,0)-RANK(R5,R$4:R$15,1)))</f>
        <v>2</v>
      </c>
      <c r="T5" s="41">
        <v>45</v>
      </c>
    </row>
    <row r="6" spans="2:20" ht="18.75">
      <c r="B6" s="19">
        <v>10</v>
      </c>
      <c r="C6" s="1">
        <v>4</v>
      </c>
      <c r="D6" s="1" t="s">
        <v>104</v>
      </c>
      <c r="E6" s="108" t="s">
        <v>62</v>
      </c>
      <c r="F6" s="23"/>
      <c r="G6" s="33">
        <v>32.4</v>
      </c>
      <c r="H6" s="28">
        <v>29</v>
      </c>
      <c r="I6" s="53">
        <f t="shared" si="2"/>
        <v>78</v>
      </c>
      <c r="J6" s="56">
        <f t="shared" si="3"/>
        <v>6</v>
      </c>
      <c r="K6" s="33">
        <v>23.6</v>
      </c>
      <c r="L6" s="28">
        <v>16</v>
      </c>
      <c r="M6" s="53">
        <f t="shared" si="4"/>
        <v>91</v>
      </c>
      <c r="N6" s="56">
        <f t="shared" si="5"/>
        <v>5</v>
      </c>
      <c r="O6" s="50">
        <f t="shared" si="6"/>
        <v>11</v>
      </c>
      <c r="P6" s="47">
        <f t="shared" si="0"/>
        <v>56</v>
      </c>
      <c r="Q6" s="29">
        <f t="shared" si="1"/>
        <v>45</v>
      </c>
      <c r="R6" s="38">
        <f t="shared" si="7"/>
        <v>858</v>
      </c>
      <c r="S6" s="44">
        <f t="shared" si="8"/>
        <v>6</v>
      </c>
      <c r="T6" s="41">
        <v>25</v>
      </c>
    </row>
    <row r="7" spans="2:20" ht="18.75">
      <c r="B7" s="19">
        <v>12</v>
      </c>
      <c r="C7" s="1">
        <v>6</v>
      </c>
      <c r="D7" s="1" t="s">
        <v>99</v>
      </c>
      <c r="E7" s="108" t="s">
        <v>63</v>
      </c>
      <c r="F7" s="23"/>
      <c r="G7" s="33">
        <v>48.1</v>
      </c>
      <c r="H7" s="28">
        <v>42</v>
      </c>
      <c r="I7" s="53">
        <f t="shared" si="2"/>
        <v>94</v>
      </c>
      <c r="J7" s="56">
        <f t="shared" si="3"/>
        <v>5</v>
      </c>
      <c r="K7" s="33">
        <v>23.5</v>
      </c>
      <c r="L7" s="28">
        <v>14</v>
      </c>
      <c r="M7" s="53">
        <f t="shared" si="4"/>
        <v>78</v>
      </c>
      <c r="N7" s="56">
        <f t="shared" si="5"/>
        <v>6</v>
      </c>
      <c r="O7" s="50">
        <f t="shared" si="6"/>
        <v>11</v>
      </c>
      <c r="P7" s="47">
        <f t="shared" si="0"/>
        <v>71.6</v>
      </c>
      <c r="Q7" s="29">
        <f t="shared" si="1"/>
        <v>56</v>
      </c>
      <c r="R7" s="38">
        <f t="shared" si="7"/>
        <v>897</v>
      </c>
      <c r="S7" s="44">
        <f t="shared" si="8"/>
        <v>4</v>
      </c>
      <c r="T7" s="41">
        <v>35</v>
      </c>
    </row>
    <row r="8" spans="2:20" ht="18.75">
      <c r="B8" s="19">
        <v>1</v>
      </c>
      <c r="C8" s="1">
        <v>7</v>
      </c>
      <c r="D8" s="1" t="s">
        <v>108</v>
      </c>
      <c r="E8" s="108" t="s">
        <v>64</v>
      </c>
      <c r="F8" s="23"/>
      <c r="G8" s="33">
        <v>20.3</v>
      </c>
      <c r="H8" s="28">
        <v>21</v>
      </c>
      <c r="I8" s="53">
        <f t="shared" si="2"/>
        <v>15</v>
      </c>
      <c r="J8" s="56">
        <f t="shared" si="3"/>
        <v>11</v>
      </c>
      <c r="K8" s="33">
        <v>40.3</v>
      </c>
      <c r="L8" s="28">
        <v>42</v>
      </c>
      <c r="M8" s="53">
        <f t="shared" si="4"/>
        <v>143</v>
      </c>
      <c r="N8" s="56">
        <f t="shared" si="5"/>
        <v>1</v>
      </c>
      <c r="O8" s="50">
        <f t="shared" si="6"/>
        <v>12</v>
      </c>
      <c r="P8" s="47">
        <f t="shared" si="0"/>
        <v>60.599999999999994</v>
      </c>
      <c r="Q8" s="29">
        <f t="shared" si="1"/>
        <v>63</v>
      </c>
      <c r="R8" s="38">
        <f t="shared" si="7"/>
        <v>743</v>
      </c>
      <c r="S8" s="44">
        <f t="shared" si="8"/>
        <v>7</v>
      </c>
      <c r="T8" s="41">
        <v>20</v>
      </c>
    </row>
    <row r="9" spans="2:20" ht="18.75">
      <c r="B9" s="19">
        <v>4</v>
      </c>
      <c r="C9" s="1">
        <v>10</v>
      </c>
      <c r="D9" s="2" t="s">
        <v>106</v>
      </c>
      <c r="E9" s="108" t="s">
        <v>65</v>
      </c>
      <c r="F9" s="23"/>
      <c r="G9" s="33">
        <v>53</v>
      </c>
      <c r="H9" s="28">
        <v>31</v>
      </c>
      <c r="I9" s="53">
        <f t="shared" si="2"/>
        <v>128</v>
      </c>
      <c r="J9" s="56">
        <f t="shared" si="3"/>
        <v>2</v>
      </c>
      <c r="K9" s="33">
        <v>11</v>
      </c>
      <c r="L9" s="28">
        <v>5</v>
      </c>
      <c r="M9" s="53">
        <f t="shared" si="4"/>
        <v>38</v>
      </c>
      <c r="N9" s="56">
        <f t="shared" si="5"/>
        <v>9</v>
      </c>
      <c r="O9" s="50">
        <f t="shared" si="6"/>
        <v>11</v>
      </c>
      <c r="P9" s="47">
        <f t="shared" si="0"/>
        <v>64</v>
      </c>
      <c r="Q9" s="29">
        <f t="shared" si="1"/>
        <v>36</v>
      </c>
      <c r="R9" s="38">
        <f t="shared" si="7"/>
        <v>881</v>
      </c>
      <c r="S9" s="44">
        <f t="shared" si="8"/>
        <v>5</v>
      </c>
      <c r="T9" s="41">
        <v>30</v>
      </c>
    </row>
    <row r="10" spans="2:20" ht="18.75">
      <c r="B10" s="19">
        <v>2</v>
      </c>
      <c r="C10" s="1">
        <v>8</v>
      </c>
      <c r="D10" s="1" t="s">
        <v>100</v>
      </c>
      <c r="E10" s="108" t="s">
        <v>66</v>
      </c>
      <c r="F10" s="23"/>
      <c r="G10" s="33">
        <v>30.2</v>
      </c>
      <c r="H10" s="28">
        <v>26</v>
      </c>
      <c r="I10" s="53">
        <f t="shared" si="2"/>
        <v>65</v>
      </c>
      <c r="J10" s="56">
        <f t="shared" si="3"/>
        <v>7</v>
      </c>
      <c r="K10" s="33">
        <v>7</v>
      </c>
      <c r="L10" s="28">
        <v>3</v>
      </c>
      <c r="M10" s="53">
        <f t="shared" si="4"/>
        <v>12</v>
      </c>
      <c r="N10" s="56">
        <f t="shared" si="5"/>
        <v>11</v>
      </c>
      <c r="O10" s="50">
        <f t="shared" si="6"/>
        <v>18</v>
      </c>
      <c r="P10" s="47">
        <f t="shared" si="0"/>
        <v>37.2</v>
      </c>
      <c r="Q10" s="29">
        <f t="shared" si="1"/>
        <v>29</v>
      </c>
      <c r="R10" s="38">
        <f t="shared" si="7"/>
        <v>291</v>
      </c>
      <c r="S10" s="44">
        <f t="shared" si="8"/>
        <v>10</v>
      </c>
      <c r="T10" s="41">
        <v>5</v>
      </c>
    </row>
    <row r="11" spans="2:20" ht="18.75">
      <c r="B11" s="19">
        <v>3</v>
      </c>
      <c r="C11" s="1">
        <v>9</v>
      </c>
      <c r="D11" s="1" t="s">
        <v>116</v>
      </c>
      <c r="E11" s="108" t="s">
        <v>67</v>
      </c>
      <c r="F11" s="23"/>
      <c r="G11" s="33">
        <v>62.6</v>
      </c>
      <c r="H11" s="28">
        <v>42</v>
      </c>
      <c r="I11" s="53">
        <f t="shared" si="2"/>
        <v>142</v>
      </c>
      <c r="J11" s="56">
        <f t="shared" si="3"/>
        <v>1</v>
      </c>
      <c r="K11" s="33">
        <v>28.6</v>
      </c>
      <c r="L11" s="28">
        <v>17</v>
      </c>
      <c r="M11" s="53">
        <f t="shared" si="4"/>
        <v>104</v>
      </c>
      <c r="N11" s="56">
        <f t="shared" si="5"/>
        <v>4</v>
      </c>
      <c r="O11" s="50">
        <f t="shared" si="6"/>
        <v>5</v>
      </c>
      <c r="P11" s="47">
        <f t="shared" si="0"/>
        <v>91.2</v>
      </c>
      <c r="Q11" s="29">
        <f t="shared" si="1"/>
        <v>59</v>
      </c>
      <c r="R11" s="38">
        <f t="shared" si="7"/>
        <v>1594</v>
      </c>
      <c r="S11" s="44">
        <f t="shared" si="8"/>
        <v>1</v>
      </c>
      <c r="T11" s="41">
        <v>50</v>
      </c>
    </row>
    <row r="12" spans="2:20" ht="18.75">
      <c r="B12" s="19">
        <v>8</v>
      </c>
      <c r="C12" s="1">
        <v>2</v>
      </c>
      <c r="D12" s="1" t="s">
        <v>107</v>
      </c>
      <c r="E12" s="108" t="s">
        <v>68</v>
      </c>
      <c r="F12" s="23"/>
      <c r="G12" s="33">
        <v>27.5</v>
      </c>
      <c r="H12" s="28">
        <v>21</v>
      </c>
      <c r="I12" s="53">
        <f t="shared" si="2"/>
        <v>51</v>
      </c>
      <c r="J12" s="56">
        <f t="shared" si="3"/>
        <v>8</v>
      </c>
      <c r="K12" s="33">
        <v>11.1</v>
      </c>
      <c r="L12" s="28">
        <v>11</v>
      </c>
      <c r="M12" s="53">
        <f t="shared" si="4"/>
        <v>52</v>
      </c>
      <c r="N12" s="56">
        <f t="shared" si="5"/>
        <v>8</v>
      </c>
      <c r="O12" s="50">
        <f t="shared" si="6"/>
        <v>16</v>
      </c>
      <c r="P12" s="47">
        <f t="shared" si="0"/>
        <v>38.6</v>
      </c>
      <c r="Q12" s="29">
        <f t="shared" si="1"/>
        <v>32</v>
      </c>
      <c r="R12" s="38">
        <f t="shared" si="7"/>
        <v>436</v>
      </c>
      <c r="S12" s="44">
        <f t="shared" si="8"/>
        <v>9</v>
      </c>
      <c r="T12" s="41">
        <v>10</v>
      </c>
    </row>
    <row r="13" spans="2:20" ht="18.75">
      <c r="B13" s="19">
        <v>7</v>
      </c>
      <c r="C13" s="1">
        <v>1</v>
      </c>
      <c r="D13" s="1" t="s">
        <v>97</v>
      </c>
      <c r="E13" s="108" t="s">
        <v>69</v>
      </c>
      <c r="F13" s="23"/>
      <c r="G13" s="33">
        <v>23.5</v>
      </c>
      <c r="H13" s="28">
        <v>16</v>
      </c>
      <c r="I13" s="53">
        <f t="shared" si="2"/>
        <v>25</v>
      </c>
      <c r="J13" s="56">
        <f t="shared" si="3"/>
        <v>10</v>
      </c>
      <c r="K13" s="33">
        <v>9.5</v>
      </c>
      <c r="L13" s="28">
        <v>8</v>
      </c>
      <c r="M13" s="53">
        <f t="shared" si="4"/>
        <v>27</v>
      </c>
      <c r="N13" s="56">
        <f t="shared" si="5"/>
        <v>10</v>
      </c>
      <c r="O13" s="50">
        <f t="shared" si="6"/>
        <v>20</v>
      </c>
      <c r="P13" s="47">
        <f t="shared" si="0"/>
        <v>33</v>
      </c>
      <c r="Q13" s="29">
        <f t="shared" si="1"/>
        <v>24</v>
      </c>
      <c r="R13" s="38">
        <f t="shared" si="7"/>
        <v>145</v>
      </c>
      <c r="S13" s="44">
        <f t="shared" si="8"/>
        <v>11</v>
      </c>
      <c r="T13" s="41">
        <v>0</v>
      </c>
    </row>
    <row r="14" spans="2:20" ht="18.75">
      <c r="B14" s="19">
        <v>9</v>
      </c>
      <c r="C14" s="1">
        <v>3</v>
      </c>
      <c r="D14" s="3" t="s">
        <v>119</v>
      </c>
      <c r="E14" s="108" t="s">
        <v>70</v>
      </c>
      <c r="F14" s="23"/>
      <c r="G14" s="33">
        <v>13</v>
      </c>
      <c r="H14" s="28">
        <v>9</v>
      </c>
      <c r="I14" s="53">
        <f t="shared" si="2"/>
        <v>0</v>
      </c>
      <c r="J14" s="56">
        <f t="shared" si="3"/>
        <v>12</v>
      </c>
      <c r="K14" s="33">
        <v>5.5</v>
      </c>
      <c r="L14" s="28">
        <v>4</v>
      </c>
      <c r="M14" s="53">
        <f t="shared" si="4"/>
        <v>1</v>
      </c>
      <c r="N14" s="56">
        <f t="shared" si="5"/>
        <v>12</v>
      </c>
      <c r="O14" s="50">
        <f t="shared" si="6"/>
        <v>24</v>
      </c>
      <c r="P14" s="47">
        <f t="shared" si="0"/>
        <v>18.5</v>
      </c>
      <c r="Q14" s="29">
        <f t="shared" si="1"/>
        <v>13</v>
      </c>
      <c r="R14" s="38">
        <f t="shared" si="7"/>
        <v>0</v>
      </c>
      <c r="S14" s="44">
        <f t="shared" si="8"/>
        <v>12</v>
      </c>
      <c r="T14" s="41">
        <v>0</v>
      </c>
    </row>
    <row r="15" spans="2:20" ht="19.5" thickBot="1">
      <c r="B15" s="20">
        <v>5</v>
      </c>
      <c r="C15" s="21">
        <v>11</v>
      </c>
      <c r="D15" s="21" t="s">
        <v>120</v>
      </c>
      <c r="E15" s="109" t="s">
        <v>71</v>
      </c>
      <c r="F15" s="24"/>
      <c r="G15" s="34">
        <v>24</v>
      </c>
      <c r="H15" s="35">
        <v>16</v>
      </c>
      <c r="I15" s="54">
        <f t="shared" si="2"/>
        <v>37</v>
      </c>
      <c r="J15" s="57">
        <f t="shared" si="3"/>
        <v>9</v>
      </c>
      <c r="K15" s="34">
        <v>17.5</v>
      </c>
      <c r="L15" s="35">
        <v>12</v>
      </c>
      <c r="M15" s="54">
        <f t="shared" si="4"/>
        <v>65</v>
      </c>
      <c r="N15" s="57">
        <f t="shared" si="5"/>
        <v>7</v>
      </c>
      <c r="O15" s="51">
        <f t="shared" si="6"/>
        <v>16</v>
      </c>
      <c r="P15" s="48">
        <f t="shared" si="0"/>
        <v>41.5</v>
      </c>
      <c r="Q15" s="36">
        <f t="shared" si="1"/>
        <v>28</v>
      </c>
      <c r="R15" s="39">
        <f t="shared" si="7"/>
        <v>446</v>
      </c>
      <c r="S15" s="45">
        <f t="shared" si="8"/>
        <v>8</v>
      </c>
      <c r="T15" s="42">
        <v>15</v>
      </c>
    </row>
    <row r="16" spans="2:20" ht="12.75">
      <c r="B16" s="93"/>
      <c r="C16" s="93"/>
      <c r="D16" s="93"/>
      <c r="E16" s="93"/>
      <c r="F16" s="93"/>
      <c r="G16" s="93"/>
      <c r="H16" s="93"/>
      <c r="I16" s="93"/>
      <c r="J16" s="93">
        <f>SUM(J4:J15)</f>
        <v>78</v>
      </c>
      <c r="K16" s="93"/>
      <c r="L16" s="93"/>
      <c r="M16" s="93"/>
      <c r="N16" s="93">
        <f>SUM(N4:N15)</f>
        <v>78</v>
      </c>
      <c r="O16" s="93">
        <f>SUM(O4:O15)</f>
        <v>156</v>
      </c>
      <c r="P16" s="93"/>
      <c r="Q16" s="93"/>
      <c r="R16" s="93"/>
      <c r="S16" s="93"/>
      <c r="T16" s="93">
        <f>SUM(T4:T15)</f>
        <v>275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T6" sqref="T6"/>
    </sheetView>
  </sheetViews>
  <sheetFormatPr defaultColWidth="9.140625" defaultRowHeight="12.75"/>
  <cols>
    <col min="1" max="1" width="2.7109375" style="0" hidden="1" customWidth="1"/>
    <col min="2" max="3" width="5.57421875" style="0" bestFit="1" customWidth="1"/>
    <col min="4" max="4" width="19.28125" style="0" customWidth="1"/>
    <col min="5" max="5" width="14.00390625" style="0" customWidth="1"/>
    <col min="6" max="6" width="7.28125" style="0" hidden="1" customWidth="1"/>
    <col min="7" max="7" width="6.8515625" style="0" customWidth="1"/>
    <col min="8" max="8" width="5.57421875" style="0" customWidth="1"/>
    <col min="9" max="9" width="10.28125" style="0" hidden="1" customWidth="1"/>
    <col min="11" max="11" width="7.00390625" style="0" customWidth="1"/>
    <col min="12" max="12" width="6.140625" style="0" customWidth="1"/>
    <col min="13" max="13" width="0" style="0" hidden="1" customWidth="1"/>
    <col min="14" max="14" width="8.8515625" style="0" customWidth="1"/>
    <col min="15" max="15" width="10.57421875" style="0" customWidth="1"/>
    <col min="16" max="16" width="7.421875" style="0" customWidth="1"/>
    <col min="17" max="17" width="7.140625" style="0" customWidth="1"/>
    <col min="18" max="18" width="0" style="0" hidden="1" customWidth="1"/>
  </cols>
  <sheetData>
    <row r="1" ht="13.5" thickBot="1"/>
    <row r="2" spans="2:20" ht="18.75" thickBot="1">
      <c r="B2" s="127" t="s">
        <v>58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2:20" ht="39" thickBot="1">
      <c r="B3" s="128" t="s">
        <v>0</v>
      </c>
      <c r="C3" s="128"/>
      <c r="D3" s="8" t="s">
        <v>1</v>
      </c>
      <c r="E3" s="8" t="s">
        <v>2</v>
      </c>
      <c r="F3" s="9" t="s">
        <v>3</v>
      </c>
      <c r="G3" s="10" t="s">
        <v>39</v>
      </c>
      <c r="H3" s="11" t="s">
        <v>40</v>
      </c>
      <c r="I3" s="12"/>
      <c r="J3" s="13" t="s">
        <v>4</v>
      </c>
      <c r="K3" s="10" t="s">
        <v>41</v>
      </c>
      <c r="L3" s="11" t="s">
        <v>42</v>
      </c>
      <c r="M3" s="12"/>
      <c r="N3" s="12" t="s">
        <v>5</v>
      </c>
      <c r="O3" s="25" t="s">
        <v>6</v>
      </c>
      <c r="P3" s="26" t="s">
        <v>43</v>
      </c>
      <c r="Q3" s="27" t="s">
        <v>44</v>
      </c>
      <c r="R3" s="14"/>
      <c r="S3" s="15" t="s">
        <v>7</v>
      </c>
      <c r="T3" s="13" t="s">
        <v>8</v>
      </c>
    </row>
    <row r="4" spans="2:20" ht="19.5" thickBot="1">
      <c r="B4" s="16">
        <v>10</v>
      </c>
      <c r="C4" s="17">
        <v>4</v>
      </c>
      <c r="D4" s="17" t="s">
        <v>90</v>
      </c>
      <c r="E4" s="107" t="s">
        <v>60</v>
      </c>
      <c r="F4" s="22"/>
      <c r="G4" s="30">
        <v>32</v>
      </c>
      <c r="H4" s="31">
        <v>30</v>
      </c>
      <c r="I4" s="52">
        <f>COUNTIF(G$4:G$15,"&lt;"&amp;G4)*ROWS(G$4:G$15)+COUNTIF(H$4:H$15,"&lt;"&amp;H4)</f>
        <v>104</v>
      </c>
      <c r="J4" s="55">
        <f>IF(COUNTIF(I$4:I$15,I4)&gt;1,RANK(I4,I$4:I$15,0)+(COUNT(I$4:I$15)+1-RANK(I4,I$4:I$15,0)-RANK(I4,I$4:I$15,1))/2,RANK(I4,I$4:I$15,0)+(COUNT(I$4:I$15)+1-RANK(I4,I$4:I$15,0)-RANK(I4,I$4:I$15,1)))</f>
        <v>3</v>
      </c>
      <c r="K4" s="30">
        <v>15</v>
      </c>
      <c r="L4" s="31">
        <v>16</v>
      </c>
      <c r="M4" s="52">
        <f>COUNTIF(K$4:K$15,"&lt;"&amp;K4)*ROWS(K$4:K$15)+COUNTIF(L$4:L$15,"&lt;"&amp;L4)</f>
        <v>79</v>
      </c>
      <c r="N4" s="55">
        <f>IF(COUNTIF(M$4:M$15,M4)&gt;1,RANK(M4,M$4:M$15,0)+(COUNT(M$4:M$15)+1-RANK(M4,M$4:M$15,0)-RANK(M4,M$4:M$15,1))/2,RANK(M4,M$4:M$15,0)+(COUNT(M$4:M$15)+1-RANK(M4,M$4:M$15,0)-RANK(M4,M$4:M$15,1)))</f>
        <v>6</v>
      </c>
      <c r="O4" s="49">
        <f>SUM(J4,N4)</f>
        <v>9</v>
      </c>
      <c r="P4" s="46">
        <f aca="true" t="shared" si="0" ref="P4:P15">SUM(K4,G4)</f>
        <v>47</v>
      </c>
      <c r="Q4" s="32">
        <f aca="true" t="shared" si="1" ref="Q4:Q15">SUM(L4,H4)</f>
        <v>46</v>
      </c>
      <c r="R4" s="37">
        <f>(COUNTIF(O$4:O$15,"&gt;"&amp;O4)*ROWS(O$4:O$14)+COUNTIF(P$4:P$15,"&lt;"&amp;P4))*ROWS(O$4:O$15)+COUNTIF(Q$4:Q$15,"&lt;"&amp;Q4)</f>
        <v>1148</v>
      </c>
      <c r="S4" s="43">
        <f>IF(COUNTIF(R$4:R$15,R4)&gt;1,RANK(R4,R$4:R$15,0)+(COUNT(R$4:R$15)+1-RANK(R4,R$4:R$15,0)-RANK(R4,R$4:R$15,1))/2,RANK(R4,R$4:R$15,0)+(COUNT(R$4:R$15)+1-RANK(R4,R$4:R$15,0)-RANK(R4,R$4:R$15,1)))</f>
        <v>4</v>
      </c>
      <c r="T4" s="40">
        <v>35</v>
      </c>
    </row>
    <row r="5" spans="2:20" ht="19.5" thickBot="1">
      <c r="B5" s="19">
        <v>8</v>
      </c>
      <c r="C5" s="1">
        <v>2</v>
      </c>
      <c r="D5" s="1" t="s">
        <v>96</v>
      </c>
      <c r="E5" s="108" t="s">
        <v>61</v>
      </c>
      <c r="F5" s="23"/>
      <c r="G5" s="30">
        <v>29.5</v>
      </c>
      <c r="H5" s="31">
        <v>16</v>
      </c>
      <c r="I5" s="53">
        <f aca="true" t="shared" si="2" ref="I5:I15">COUNTIF(G$4:G$15,"&lt;"&amp;G5)*ROWS(G$4:G$15)+COUNTIF(H$4:H$15,"&lt;"&amp;H5)</f>
        <v>76</v>
      </c>
      <c r="J5" s="56">
        <f aca="true" t="shared" si="3" ref="J5:J15">IF(COUNTIF(I$4:I$15,I5)&gt;1,RANK(I5,I$4:I$15,0)+(COUNT(I$4:I$15)+1-RANK(I5,I$4:I$15,0)-RANK(I5,I$4:I$15,1))/2,RANK(I5,I$4:I$15,0)+(COUNT(I$4:I$15)+1-RANK(I5,I$4:I$15,0)-RANK(I5,I$4:I$15,1)))</f>
        <v>6</v>
      </c>
      <c r="K5" s="30">
        <v>16</v>
      </c>
      <c r="L5" s="31">
        <v>10</v>
      </c>
      <c r="M5" s="53">
        <f aca="true" t="shared" si="4" ref="M5:M15">COUNTIF(K$4:K$15,"&lt;"&amp;K5)*ROWS(K$4:K$15)+COUNTIF(L$4:L$15,"&lt;"&amp;L5)</f>
        <v>89</v>
      </c>
      <c r="N5" s="56">
        <f aca="true" t="shared" si="5" ref="N5:N15">IF(COUNTIF(M$4:M$15,M5)&gt;1,RANK(M5,M$4:M$15,0)+(COUNT(M$4:M$15)+1-RANK(M5,M$4:M$15,0)-RANK(M5,M$4:M$15,1))/2,RANK(M5,M$4:M$15,0)+(COUNT(M$4:M$15)+1-RANK(M5,M$4:M$15,0)-RANK(M5,M$4:M$15,1)))</f>
        <v>5</v>
      </c>
      <c r="O5" s="50">
        <f aca="true" t="shared" si="6" ref="O5:O15">SUM(J5,N5)</f>
        <v>11</v>
      </c>
      <c r="P5" s="47">
        <f t="shared" si="0"/>
        <v>45.5</v>
      </c>
      <c r="Q5" s="29">
        <f t="shared" si="1"/>
        <v>26</v>
      </c>
      <c r="R5" s="38">
        <f aca="true" t="shared" si="7" ref="R5:R15">(COUNTIF(O$4:O$15,"&gt;"&amp;O5)*ROWS(O$4:O$14)+COUNTIF(P$4:P$15,"&lt;"&amp;P5))*ROWS(O$4:O$15)+COUNTIF(Q$4:Q$15,"&lt;"&amp;Q5)</f>
        <v>868</v>
      </c>
      <c r="S5" s="44">
        <f aca="true" t="shared" si="8" ref="S5:S15">IF(COUNTIF(R$4:R$15,R5)&gt;1,RANK(R5,R$4:R$15,0)+(COUNT(R$4:R$15)+1-RANK(R5,R$4:R$15,0)-RANK(R5,R$4:R$15,1))/2,RANK(R5,R$4:R$15,0)+(COUNT(R$4:R$15)+1-RANK(R5,R$4:R$15,0)-RANK(R5,R$4:R$15,1)))</f>
        <v>6</v>
      </c>
      <c r="T5" s="41">
        <v>25</v>
      </c>
    </row>
    <row r="6" spans="2:20" ht="19.5" thickBot="1">
      <c r="B6" s="19">
        <v>11</v>
      </c>
      <c r="C6" s="1">
        <v>5</v>
      </c>
      <c r="D6" s="1" t="s">
        <v>86</v>
      </c>
      <c r="E6" s="108" t="s">
        <v>62</v>
      </c>
      <c r="F6" s="23"/>
      <c r="G6" s="30">
        <v>25</v>
      </c>
      <c r="H6" s="31">
        <v>8</v>
      </c>
      <c r="I6" s="53">
        <f t="shared" si="2"/>
        <v>37</v>
      </c>
      <c r="J6" s="56">
        <f t="shared" si="3"/>
        <v>9</v>
      </c>
      <c r="K6" s="30">
        <v>3.5</v>
      </c>
      <c r="L6" s="31">
        <v>3</v>
      </c>
      <c r="M6" s="53">
        <f t="shared" si="4"/>
        <v>0</v>
      </c>
      <c r="N6" s="56">
        <f t="shared" si="5"/>
        <v>12</v>
      </c>
      <c r="O6" s="50">
        <f t="shared" si="6"/>
        <v>21</v>
      </c>
      <c r="P6" s="47">
        <f t="shared" si="0"/>
        <v>28.5</v>
      </c>
      <c r="Q6" s="29">
        <f t="shared" si="1"/>
        <v>11</v>
      </c>
      <c r="R6" s="38">
        <f t="shared" si="7"/>
        <v>289</v>
      </c>
      <c r="S6" s="44">
        <f t="shared" si="8"/>
        <v>10</v>
      </c>
      <c r="T6" s="41">
        <v>5</v>
      </c>
    </row>
    <row r="7" spans="2:20" ht="19.5" thickBot="1">
      <c r="B7" s="19">
        <v>4</v>
      </c>
      <c r="C7" s="1">
        <v>10</v>
      </c>
      <c r="D7" s="1" t="s">
        <v>93</v>
      </c>
      <c r="E7" s="108" t="s">
        <v>63</v>
      </c>
      <c r="F7" s="23"/>
      <c r="G7" s="30">
        <v>29.4</v>
      </c>
      <c r="H7" s="31">
        <v>27</v>
      </c>
      <c r="I7" s="53">
        <f t="shared" si="2"/>
        <v>67</v>
      </c>
      <c r="J7" s="56">
        <f t="shared" si="3"/>
        <v>7</v>
      </c>
      <c r="K7" s="30">
        <v>9.2</v>
      </c>
      <c r="L7" s="31">
        <v>8</v>
      </c>
      <c r="M7" s="53">
        <f t="shared" si="4"/>
        <v>52</v>
      </c>
      <c r="N7" s="56">
        <f t="shared" si="5"/>
        <v>8</v>
      </c>
      <c r="O7" s="50">
        <f t="shared" si="6"/>
        <v>15</v>
      </c>
      <c r="P7" s="47">
        <f t="shared" si="0"/>
        <v>38.599999999999994</v>
      </c>
      <c r="Q7" s="29">
        <f t="shared" si="1"/>
        <v>35</v>
      </c>
      <c r="R7" s="38">
        <f t="shared" si="7"/>
        <v>581</v>
      </c>
      <c r="S7" s="44">
        <f t="shared" si="8"/>
        <v>8</v>
      </c>
      <c r="T7" s="41">
        <v>15</v>
      </c>
    </row>
    <row r="8" spans="2:20" ht="19.5" thickBot="1">
      <c r="B8" s="19">
        <v>5</v>
      </c>
      <c r="C8" s="1">
        <v>11</v>
      </c>
      <c r="D8" s="1" t="s">
        <v>77</v>
      </c>
      <c r="E8" s="108" t="s">
        <v>64</v>
      </c>
      <c r="F8" s="23"/>
      <c r="G8" s="30">
        <v>23.5</v>
      </c>
      <c r="H8" s="31">
        <v>13</v>
      </c>
      <c r="I8" s="53">
        <f t="shared" si="2"/>
        <v>27</v>
      </c>
      <c r="J8" s="56">
        <f t="shared" si="3"/>
        <v>10</v>
      </c>
      <c r="K8" s="30">
        <v>9.8</v>
      </c>
      <c r="L8" s="31">
        <v>10</v>
      </c>
      <c r="M8" s="53">
        <f t="shared" si="4"/>
        <v>65</v>
      </c>
      <c r="N8" s="56">
        <f t="shared" si="5"/>
        <v>7</v>
      </c>
      <c r="O8" s="50">
        <f t="shared" si="6"/>
        <v>17</v>
      </c>
      <c r="P8" s="47">
        <f t="shared" si="0"/>
        <v>33.3</v>
      </c>
      <c r="Q8" s="29">
        <f t="shared" si="1"/>
        <v>23</v>
      </c>
      <c r="R8" s="38">
        <f t="shared" si="7"/>
        <v>435</v>
      </c>
      <c r="S8" s="44">
        <f t="shared" si="8"/>
        <v>9</v>
      </c>
      <c r="T8" s="41">
        <v>10</v>
      </c>
    </row>
    <row r="9" spans="2:20" ht="19.5" thickBot="1">
      <c r="B9" s="19">
        <v>9</v>
      </c>
      <c r="C9" s="1">
        <v>3</v>
      </c>
      <c r="D9" s="2" t="s">
        <v>95</v>
      </c>
      <c r="E9" s="108" t="s">
        <v>65</v>
      </c>
      <c r="F9" s="23"/>
      <c r="G9" s="30">
        <v>26.8</v>
      </c>
      <c r="H9" s="31">
        <v>18</v>
      </c>
      <c r="I9" s="53">
        <f t="shared" si="2"/>
        <v>53</v>
      </c>
      <c r="J9" s="56">
        <f t="shared" si="3"/>
        <v>8</v>
      </c>
      <c r="K9" s="30">
        <v>17.8</v>
      </c>
      <c r="L9" s="31">
        <v>19</v>
      </c>
      <c r="M9" s="53">
        <f t="shared" si="4"/>
        <v>104</v>
      </c>
      <c r="N9" s="56">
        <f t="shared" si="5"/>
        <v>4</v>
      </c>
      <c r="O9" s="50">
        <f t="shared" si="6"/>
        <v>12</v>
      </c>
      <c r="P9" s="47">
        <f t="shared" si="0"/>
        <v>44.6</v>
      </c>
      <c r="Q9" s="29">
        <f t="shared" si="1"/>
        <v>37</v>
      </c>
      <c r="R9" s="38">
        <f t="shared" si="7"/>
        <v>727</v>
      </c>
      <c r="S9" s="44">
        <f t="shared" si="8"/>
        <v>7</v>
      </c>
      <c r="T9" s="41">
        <v>20</v>
      </c>
    </row>
    <row r="10" spans="2:20" ht="19.5" thickBot="1">
      <c r="B10" s="19">
        <v>7</v>
      </c>
      <c r="C10" s="1">
        <v>1</v>
      </c>
      <c r="D10" s="1" t="s">
        <v>79</v>
      </c>
      <c r="E10" s="108" t="s">
        <v>66</v>
      </c>
      <c r="F10" s="23"/>
      <c r="G10" s="30">
        <v>32</v>
      </c>
      <c r="H10" s="31">
        <v>21</v>
      </c>
      <c r="I10" s="53">
        <f t="shared" si="2"/>
        <v>102</v>
      </c>
      <c r="J10" s="56">
        <f t="shared" si="3"/>
        <v>4</v>
      </c>
      <c r="K10" s="30">
        <v>38</v>
      </c>
      <c r="L10" s="31">
        <v>26</v>
      </c>
      <c r="M10" s="53">
        <f t="shared" si="4"/>
        <v>143</v>
      </c>
      <c r="N10" s="56">
        <f t="shared" si="5"/>
        <v>1</v>
      </c>
      <c r="O10" s="50">
        <f t="shared" si="6"/>
        <v>5</v>
      </c>
      <c r="P10" s="47">
        <f t="shared" si="0"/>
        <v>70</v>
      </c>
      <c r="Q10" s="29">
        <f t="shared" si="1"/>
        <v>47</v>
      </c>
      <c r="R10" s="38">
        <f t="shared" si="7"/>
        <v>1449</v>
      </c>
      <c r="S10" s="44">
        <f t="shared" si="8"/>
        <v>2</v>
      </c>
      <c r="T10" s="41">
        <v>45</v>
      </c>
    </row>
    <row r="11" spans="2:20" ht="19.5" thickBot="1">
      <c r="B11" s="19">
        <v>6</v>
      </c>
      <c r="C11" s="1">
        <v>12</v>
      </c>
      <c r="D11" s="1" t="s">
        <v>94</v>
      </c>
      <c r="E11" s="108" t="s">
        <v>67</v>
      </c>
      <c r="F11" s="23"/>
      <c r="G11" s="30">
        <v>13.2</v>
      </c>
      <c r="H11" s="31">
        <v>10</v>
      </c>
      <c r="I11" s="53">
        <f t="shared" si="2"/>
        <v>14</v>
      </c>
      <c r="J11" s="56">
        <f t="shared" si="3"/>
        <v>11</v>
      </c>
      <c r="K11" s="30">
        <v>3.6</v>
      </c>
      <c r="L11" s="31">
        <v>3</v>
      </c>
      <c r="M11" s="53">
        <f t="shared" si="4"/>
        <v>12</v>
      </c>
      <c r="N11" s="56">
        <f t="shared" si="5"/>
        <v>11</v>
      </c>
      <c r="O11" s="50">
        <f t="shared" si="6"/>
        <v>22</v>
      </c>
      <c r="P11" s="47">
        <f t="shared" si="0"/>
        <v>16.8</v>
      </c>
      <c r="Q11" s="29">
        <f t="shared" si="1"/>
        <v>13</v>
      </c>
      <c r="R11" s="38">
        <f t="shared" si="7"/>
        <v>14</v>
      </c>
      <c r="S11" s="44">
        <f t="shared" si="8"/>
        <v>11</v>
      </c>
      <c r="T11" s="41">
        <v>0</v>
      </c>
    </row>
    <row r="12" spans="2:20" ht="19.5" thickBot="1">
      <c r="B12" s="19">
        <v>12</v>
      </c>
      <c r="C12" s="1">
        <v>6</v>
      </c>
      <c r="D12" s="1" t="s">
        <v>87</v>
      </c>
      <c r="E12" s="108" t="s">
        <v>68</v>
      </c>
      <c r="F12" s="23"/>
      <c r="G12" s="30">
        <v>50.7</v>
      </c>
      <c r="H12" s="31">
        <v>32</v>
      </c>
      <c r="I12" s="53">
        <f t="shared" si="2"/>
        <v>130</v>
      </c>
      <c r="J12" s="56">
        <f t="shared" si="3"/>
        <v>2</v>
      </c>
      <c r="K12" s="30">
        <v>8</v>
      </c>
      <c r="L12" s="31">
        <v>4</v>
      </c>
      <c r="M12" s="53">
        <f t="shared" si="4"/>
        <v>39</v>
      </c>
      <c r="N12" s="56">
        <f t="shared" si="5"/>
        <v>9</v>
      </c>
      <c r="O12" s="50">
        <f t="shared" si="6"/>
        <v>11</v>
      </c>
      <c r="P12" s="47">
        <f t="shared" si="0"/>
        <v>58.7</v>
      </c>
      <c r="Q12" s="29">
        <f t="shared" si="1"/>
        <v>36</v>
      </c>
      <c r="R12" s="38">
        <f t="shared" si="7"/>
        <v>894</v>
      </c>
      <c r="S12" s="44">
        <f t="shared" si="8"/>
        <v>5</v>
      </c>
      <c r="T12" s="41">
        <v>30</v>
      </c>
    </row>
    <row r="13" spans="2:20" ht="19.5" thickBot="1">
      <c r="B13" s="19">
        <v>1</v>
      </c>
      <c r="C13" s="1">
        <v>7</v>
      </c>
      <c r="D13" s="1" t="s">
        <v>82</v>
      </c>
      <c r="E13" s="108" t="s">
        <v>69</v>
      </c>
      <c r="F13" s="23"/>
      <c r="G13" s="30">
        <v>60.1</v>
      </c>
      <c r="H13" s="31">
        <v>44</v>
      </c>
      <c r="I13" s="53">
        <f t="shared" si="2"/>
        <v>143</v>
      </c>
      <c r="J13" s="56">
        <f t="shared" si="3"/>
        <v>1</v>
      </c>
      <c r="K13" s="30">
        <v>19</v>
      </c>
      <c r="L13" s="31">
        <v>25</v>
      </c>
      <c r="M13" s="53">
        <f t="shared" si="4"/>
        <v>118</v>
      </c>
      <c r="N13" s="56">
        <f t="shared" si="5"/>
        <v>3</v>
      </c>
      <c r="O13" s="50">
        <f t="shared" si="6"/>
        <v>4</v>
      </c>
      <c r="P13" s="47">
        <f t="shared" si="0"/>
        <v>79.1</v>
      </c>
      <c r="Q13" s="29">
        <f t="shared" si="1"/>
        <v>69</v>
      </c>
      <c r="R13" s="38">
        <f t="shared" si="7"/>
        <v>1595</v>
      </c>
      <c r="S13" s="44">
        <f t="shared" si="8"/>
        <v>1</v>
      </c>
      <c r="T13" s="41">
        <v>50</v>
      </c>
    </row>
    <row r="14" spans="2:20" ht="19.5" thickBot="1">
      <c r="B14" s="19">
        <v>2</v>
      </c>
      <c r="C14" s="1">
        <v>8</v>
      </c>
      <c r="D14" s="3" t="s">
        <v>126</v>
      </c>
      <c r="E14" s="108" t="s">
        <v>70</v>
      </c>
      <c r="F14" s="23"/>
      <c r="G14" s="30">
        <v>31.7</v>
      </c>
      <c r="H14" s="31">
        <v>30</v>
      </c>
      <c r="I14" s="53">
        <f t="shared" si="2"/>
        <v>92</v>
      </c>
      <c r="J14" s="56">
        <f t="shared" si="3"/>
        <v>5</v>
      </c>
      <c r="K14" s="30">
        <v>33.5</v>
      </c>
      <c r="L14" s="31">
        <v>23</v>
      </c>
      <c r="M14" s="53">
        <f t="shared" si="4"/>
        <v>129</v>
      </c>
      <c r="N14" s="56">
        <f t="shared" si="5"/>
        <v>2</v>
      </c>
      <c r="O14" s="50">
        <f t="shared" si="6"/>
        <v>7</v>
      </c>
      <c r="P14" s="47">
        <f t="shared" si="0"/>
        <v>65.2</v>
      </c>
      <c r="Q14" s="29">
        <f t="shared" si="1"/>
        <v>53</v>
      </c>
      <c r="R14" s="38">
        <f t="shared" si="7"/>
        <v>1306</v>
      </c>
      <c r="S14" s="44">
        <f t="shared" si="8"/>
        <v>3</v>
      </c>
      <c r="T14" s="41">
        <v>40</v>
      </c>
    </row>
    <row r="15" spans="2:20" ht="19.5" thickBot="1">
      <c r="B15" s="20">
        <v>3</v>
      </c>
      <c r="C15" s="21">
        <v>9</v>
      </c>
      <c r="D15" s="21" t="s">
        <v>127</v>
      </c>
      <c r="E15" s="109" t="s">
        <v>71</v>
      </c>
      <c r="F15" s="24"/>
      <c r="G15" s="30">
        <v>4</v>
      </c>
      <c r="H15" s="31">
        <v>2</v>
      </c>
      <c r="I15" s="54">
        <f t="shared" si="2"/>
        <v>0</v>
      </c>
      <c r="J15" s="57">
        <f t="shared" si="3"/>
        <v>12</v>
      </c>
      <c r="K15" s="30">
        <v>5.5</v>
      </c>
      <c r="L15" s="31">
        <v>3</v>
      </c>
      <c r="M15" s="54">
        <f t="shared" si="4"/>
        <v>24</v>
      </c>
      <c r="N15" s="57">
        <f t="shared" si="5"/>
        <v>10</v>
      </c>
      <c r="O15" s="51">
        <f t="shared" si="6"/>
        <v>22</v>
      </c>
      <c r="P15" s="48">
        <f t="shared" si="0"/>
        <v>9.5</v>
      </c>
      <c r="Q15" s="36">
        <f t="shared" si="1"/>
        <v>5</v>
      </c>
      <c r="R15" s="39">
        <f t="shared" si="7"/>
        <v>0</v>
      </c>
      <c r="S15" s="45">
        <f t="shared" si="8"/>
        <v>12</v>
      </c>
      <c r="T15" s="42">
        <v>0</v>
      </c>
    </row>
    <row r="16" spans="2:20" ht="12.75">
      <c r="B16" s="93"/>
      <c r="C16" s="93"/>
      <c r="D16" s="93"/>
      <c r="E16" s="93"/>
      <c r="F16" s="93"/>
      <c r="G16" s="93"/>
      <c r="H16" s="93"/>
      <c r="I16" s="93"/>
      <c r="J16" s="93">
        <f>SUM(J4:J15)</f>
        <v>78</v>
      </c>
      <c r="K16" s="93"/>
      <c r="L16" s="93"/>
      <c r="M16" s="93"/>
      <c r="N16" s="93">
        <f>SUM(N4:N15)</f>
        <v>78</v>
      </c>
      <c r="O16" s="93">
        <f>SUM(O4:O15)</f>
        <v>156</v>
      </c>
      <c r="P16" s="93"/>
      <c r="Q16" s="93"/>
      <c r="R16" s="93"/>
      <c r="S16" s="93"/>
      <c r="T16" s="93">
        <f>SUM(T4:T15)</f>
        <v>275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V13" sqref="V13"/>
    </sheetView>
  </sheetViews>
  <sheetFormatPr defaultColWidth="9.140625" defaultRowHeight="12.75"/>
  <cols>
    <col min="1" max="1" width="3.28125" style="0" hidden="1" customWidth="1"/>
    <col min="2" max="3" width="5.57421875" style="0" bestFit="1" customWidth="1"/>
    <col min="4" max="4" width="19.28125" style="0" customWidth="1"/>
    <col min="5" max="5" width="14.8515625" style="0" customWidth="1"/>
    <col min="6" max="6" width="7.421875" style="0" hidden="1" customWidth="1"/>
    <col min="7" max="8" width="6.7109375" style="0" customWidth="1"/>
    <col min="9" max="9" width="10.28125" style="0" hidden="1" customWidth="1"/>
    <col min="11" max="11" width="6.8515625" style="0" customWidth="1"/>
    <col min="12" max="12" width="6.421875" style="0" customWidth="1"/>
    <col min="13" max="13" width="0" style="0" hidden="1" customWidth="1"/>
    <col min="14" max="14" width="8.8515625" style="0" customWidth="1"/>
    <col min="15" max="15" width="10.57421875" style="0" customWidth="1"/>
    <col min="16" max="16" width="7.421875" style="0" customWidth="1"/>
    <col min="17" max="17" width="7.140625" style="0" customWidth="1"/>
    <col min="18" max="18" width="0" style="0" hidden="1" customWidth="1"/>
  </cols>
  <sheetData>
    <row r="1" ht="13.5" thickBot="1"/>
    <row r="2" spans="2:20" ht="18.75" thickBot="1">
      <c r="B2" s="127" t="s">
        <v>59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2:20" ht="39" thickBot="1">
      <c r="B3" s="128" t="s">
        <v>0</v>
      </c>
      <c r="C3" s="128"/>
      <c r="D3" s="8" t="s">
        <v>1</v>
      </c>
      <c r="E3" s="8" t="s">
        <v>2</v>
      </c>
      <c r="F3" s="9" t="s">
        <v>3</v>
      </c>
      <c r="G3" s="10" t="s">
        <v>39</v>
      </c>
      <c r="H3" s="11" t="s">
        <v>40</v>
      </c>
      <c r="I3" s="12"/>
      <c r="J3" s="13" t="s">
        <v>4</v>
      </c>
      <c r="K3" s="10" t="s">
        <v>41</v>
      </c>
      <c r="L3" s="11" t="s">
        <v>42</v>
      </c>
      <c r="M3" s="12"/>
      <c r="N3" s="12" t="s">
        <v>5</v>
      </c>
      <c r="O3" s="25" t="s">
        <v>6</v>
      </c>
      <c r="P3" s="26" t="s">
        <v>43</v>
      </c>
      <c r="Q3" s="27" t="s">
        <v>44</v>
      </c>
      <c r="R3" s="14"/>
      <c r="S3" s="15" t="s">
        <v>7</v>
      </c>
      <c r="T3" s="13" t="s">
        <v>8</v>
      </c>
    </row>
    <row r="4" spans="2:20" ht="18.75">
      <c r="B4" s="16">
        <v>7</v>
      </c>
      <c r="C4" s="17">
        <v>1</v>
      </c>
      <c r="D4" s="17" t="s">
        <v>73</v>
      </c>
      <c r="E4" s="107" t="s">
        <v>60</v>
      </c>
      <c r="F4" s="22"/>
      <c r="G4" s="30">
        <v>41.1</v>
      </c>
      <c r="H4" s="31">
        <v>26</v>
      </c>
      <c r="I4" s="52">
        <f>COUNTIF(G$4:G$15,"&lt;"&amp;G4)*ROWS(G$4:G$15)+COUNTIF(H$4:H$15,"&lt;"&amp;H4)</f>
        <v>91</v>
      </c>
      <c r="J4" s="55">
        <f>IF(COUNTIF(I$4:I$15,I4)&gt;1,RANK(I4,I$4:I$15,0)+(COUNT(I$4:I$15)+1-RANK(I4,I$4:I$15,0)-RANK(I4,I$4:I$15,1))/2,RANK(I4,I$4:I$15,0)+(COUNT(I$4:I$15)+1-RANK(I4,I$4:I$15,0)-RANK(I4,I$4:I$15,1)))</f>
        <v>5</v>
      </c>
      <c r="K4" s="30">
        <v>14.7</v>
      </c>
      <c r="L4" s="31">
        <v>18</v>
      </c>
      <c r="M4" s="52">
        <f>COUNTIF(K$4:K$15,"&lt;"&amp;K4)*ROWS(K$4:K$15)+COUNTIF(L$4:L$15,"&lt;"&amp;L4)</f>
        <v>42</v>
      </c>
      <c r="N4" s="55">
        <f>IF(COUNTIF(M$4:M$15,M4)&gt;1,RANK(M4,M$4:M$15,0)+(COUNT(M$4:M$15)+1-RANK(M4,M$4:M$15,0)-RANK(M4,M$4:M$15,1))/2,RANK(M4,M$4:M$15,0)+(COUNT(M$4:M$15)+1-RANK(M4,M$4:M$15,0)-RANK(M4,M$4:M$15,1)))</f>
        <v>9</v>
      </c>
      <c r="O4" s="49">
        <f>SUM(J4,N4)</f>
        <v>14</v>
      </c>
      <c r="P4" s="46">
        <f aca="true" t="shared" si="0" ref="P4:P15">SUM(K4,G4)</f>
        <v>55.8</v>
      </c>
      <c r="Q4" s="32">
        <f aca="true" t="shared" si="1" ref="Q4:Q15">SUM(L4,H4)</f>
        <v>44</v>
      </c>
      <c r="R4" s="37">
        <f>(COUNTIF(O$4:O$15,"&gt;"&amp;O4)*ROWS(O$4:O$14)+COUNTIF(P$4:P$15,"&lt;"&amp;P4))*ROWS(O$4:O$15)+COUNTIF(Q$4:Q$15,"&lt;"&amp;Q4)</f>
        <v>714</v>
      </c>
      <c r="S4" s="43">
        <f>IF(COUNTIF(R$4:R$15,R4)&gt;1,RANK(R4,R$4:R$15,0)+(COUNT(R$4:R$15)+1-RANK(R4,R$4:R$15,0)-RANK(R4,R$4:R$15,1))/2,RANK(R4,R$4:R$15,0)+(COUNT(R$4:R$15)+1-RANK(R4,R$4:R$15,0)-RANK(R4,R$4:R$15,1)))</f>
        <v>7</v>
      </c>
      <c r="T4" s="40">
        <v>20</v>
      </c>
    </row>
    <row r="5" spans="2:20" ht="18.75">
      <c r="B5" s="19">
        <v>12</v>
      </c>
      <c r="C5" s="1">
        <v>6</v>
      </c>
      <c r="D5" s="1" t="s">
        <v>74</v>
      </c>
      <c r="E5" s="108" t="s">
        <v>61</v>
      </c>
      <c r="F5" s="23"/>
      <c r="G5" s="33">
        <v>40.5</v>
      </c>
      <c r="H5" s="28">
        <v>27</v>
      </c>
      <c r="I5" s="53">
        <f aca="true" t="shared" si="2" ref="I5:I15">COUNTIF(G$4:G$15,"&lt;"&amp;G5)*ROWS(G$4:G$15)+COUNTIF(H$4:H$15,"&lt;"&amp;H5)</f>
        <v>80</v>
      </c>
      <c r="J5" s="56">
        <f aca="true" t="shared" si="3" ref="J5:J15">IF(COUNTIF(I$4:I$15,I5)&gt;1,RANK(I5,I$4:I$15,0)+(COUNT(I$4:I$15)+1-RANK(I5,I$4:I$15,0)-RANK(I5,I$4:I$15,1))/2,RANK(I5,I$4:I$15,0)+(COUNT(I$4:I$15)+1-RANK(I5,I$4:I$15,0)-RANK(I5,I$4:I$15,1)))</f>
        <v>6</v>
      </c>
      <c r="K5" s="33">
        <v>39.3</v>
      </c>
      <c r="L5" s="28">
        <v>24</v>
      </c>
      <c r="M5" s="53">
        <f aca="true" t="shared" si="4" ref="M5:M15">COUNTIF(K$4:K$15,"&lt;"&amp;K5)*ROWS(K$4:K$15)+COUNTIF(L$4:L$15,"&lt;"&amp;L5)</f>
        <v>117</v>
      </c>
      <c r="N5" s="56">
        <f aca="true" t="shared" si="5" ref="N5:N15">IF(COUNTIF(M$4:M$15,M5)&gt;1,RANK(M5,M$4:M$15,0)+(COUNT(M$4:M$15)+1-RANK(M5,M$4:M$15,0)-RANK(M5,M$4:M$15,1))/2,RANK(M5,M$4:M$15,0)+(COUNT(M$4:M$15)+1-RANK(M5,M$4:M$15,0)-RANK(M5,M$4:M$15,1)))</f>
        <v>3</v>
      </c>
      <c r="O5" s="50">
        <f aca="true" t="shared" si="6" ref="O5:O15">SUM(J5,N5)</f>
        <v>9</v>
      </c>
      <c r="P5" s="47">
        <f t="shared" si="0"/>
        <v>79.8</v>
      </c>
      <c r="Q5" s="29">
        <f t="shared" si="1"/>
        <v>51</v>
      </c>
      <c r="R5" s="38">
        <f aca="true" t="shared" si="7" ref="R5:R15">(COUNTIF(O$4:O$15,"&gt;"&amp;O5)*ROWS(O$4:O$14)+COUNTIF(P$4:P$15,"&lt;"&amp;P5))*ROWS(O$4:O$15)+COUNTIF(Q$4:Q$15,"&lt;"&amp;Q5)</f>
        <v>1304</v>
      </c>
      <c r="S5" s="44">
        <f aca="true" t="shared" si="8" ref="S5:S15">IF(COUNTIF(R$4:R$15,R5)&gt;1,RANK(R5,R$4:R$15,0)+(COUNT(R$4:R$15)+1-RANK(R5,R$4:R$15,0)-RANK(R5,R$4:R$15,1))/2,RANK(R5,R$4:R$15,0)+(COUNT(R$4:R$15)+1-RANK(R5,R$4:R$15,0)-RANK(R5,R$4:R$15,1)))</f>
        <v>3</v>
      </c>
      <c r="T5" s="41">
        <v>40</v>
      </c>
    </row>
    <row r="6" spans="2:20" ht="18.75">
      <c r="B6" s="19">
        <v>4</v>
      </c>
      <c r="C6" s="1">
        <v>10</v>
      </c>
      <c r="D6" s="1" t="s">
        <v>75</v>
      </c>
      <c r="E6" s="108" t="s">
        <v>62</v>
      </c>
      <c r="F6" s="23"/>
      <c r="G6" s="33">
        <v>100</v>
      </c>
      <c r="H6" s="28">
        <v>40</v>
      </c>
      <c r="I6" s="53">
        <f t="shared" si="2"/>
        <v>142</v>
      </c>
      <c r="J6" s="56">
        <f t="shared" si="3"/>
        <v>1</v>
      </c>
      <c r="K6" s="33">
        <v>36</v>
      </c>
      <c r="L6" s="28">
        <v>20</v>
      </c>
      <c r="M6" s="53">
        <f t="shared" si="4"/>
        <v>92</v>
      </c>
      <c r="N6" s="56">
        <f t="shared" si="5"/>
        <v>5</v>
      </c>
      <c r="O6" s="50">
        <f t="shared" si="6"/>
        <v>6</v>
      </c>
      <c r="P6" s="47">
        <f t="shared" si="0"/>
        <v>136</v>
      </c>
      <c r="Q6" s="29">
        <f t="shared" si="1"/>
        <v>60</v>
      </c>
      <c r="R6" s="38">
        <f t="shared" si="7"/>
        <v>1462</v>
      </c>
      <c r="S6" s="44">
        <f t="shared" si="8"/>
        <v>2</v>
      </c>
      <c r="T6" s="41">
        <v>45</v>
      </c>
    </row>
    <row r="7" spans="2:20" ht="18.75">
      <c r="B7" s="19">
        <v>2</v>
      </c>
      <c r="C7" s="1">
        <v>8</v>
      </c>
      <c r="D7" s="1" t="s">
        <v>76</v>
      </c>
      <c r="E7" s="108" t="s">
        <v>63</v>
      </c>
      <c r="F7" s="23"/>
      <c r="G7" s="33">
        <v>61.5</v>
      </c>
      <c r="H7" s="28">
        <v>29</v>
      </c>
      <c r="I7" s="53">
        <f t="shared" si="2"/>
        <v>117</v>
      </c>
      <c r="J7" s="56">
        <f t="shared" si="3"/>
        <v>3</v>
      </c>
      <c r="K7" s="33">
        <v>15.1</v>
      </c>
      <c r="L7" s="28">
        <v>14</v>
      </c>
      <c r="M7" s="53">
        <f t="shared" si="4"/>
        <v>52</v>
      </c>
      <c r="N7" s="56">
        <f t="shared" si="5"/>
        <v>8</v>
      </c>
      <c r="O7" s="50">
        <f t="shared" si="6"/>
        <v>11</v>
      </c>
      <c r="P7" s="47">
        <f t="shared" si="0"/>
        <v>76.6</v>
      </c>
      <c r="Q7" s="29">
        <f t="shared" si="1"/>
        <v>43</v>
      </c>
      <c r="R7" s="38">
        <f t="shared" si="7"/>
        <v>1025</v>
      </c>
      <c r="S7" s="44">
        <f t="shared" si="8"/>
        <v>4</v>
      </c>
      <c r="T7" s="41">
        <v>35</v>
      </c>
    </row>
    <row r="8" spans="2:20" ht="18.75">
      <c r="B8" s="19">
        <v>8</v>
      </c>
      <c r="C8" s="1">
        <v>2</v>
      </c>
      <c r="D8" s="1" t="s">
        <v>89</v>
      </c>
      <c r="E8" s="108" t="s">
        <v>64</v>
      </c>
      <c r="F8" s="23"/>
      <c r="G8" s="33">
        <v>26.7</v>
      </c>
      <c r="H8" s="28">
        <v>24</v>
      </c>
      <c r="I8" s="53">
        <f t="shared" si="2"/>
        <v>27</v>
      </c>
      <c r="J8" s="56">
        <f t="shared" si="3"/>
        <v>10</v>
      </c>
      <c r="K8" s="33">
        <v>42</v>
      </c>
      <c r="L8" s="28">
        <v>25</v>
      </c>
      <c r="M8" s="53">
        <f t="shared" si="4"/>
        <v>130</v>
      </c>
      <c r="N8" s="56">
        <f t="shared" si="5"/>
        <v>1</v>
      </c>
      <c r="O8" s="50">
        <f t="shared" si="6"/>
        <v>11</v>
      </c>
      <c r="P8" s="47">
        <f t="shared" si="0"/>
        <v>68.7</v>
      </c>
      <c r="Q8" s="29">
        <f t="shared" si="1"/>
        <v>49</v>
      </c>
      <c r="R8" s="38">
        <f t="shared" si="7"/>
        <v>1015</v>
      </c>
      <c r="S8" s="44">
        <f t="shared" si="8"/>
        <v>5</v>
      </c>
      <c r="T8" s="41">
        <v>30</v>
      </c>
    </row>
    <row r="9" spans="2:20" ht="18.75">
      <c r="B9" s="19">
        <v>11</v>
      </c>
      <c r="C9" s="1">
        <v>5</v>
      </c>
      <c r="D9" s="2" t="s">
        <v>78</v>
      </c>
      <c r="E9" s="108" t="s">
        <v>65</v>
      </c>
      <c r="F9" s="23"/>
      <c r="G9" s="33">
        <v>23.1</v>
      </c>
      <c r="H9" s="28">
        <v>20</v>
      </c>
      <c r="I9" s="53">
        <f t="shared" si="2"/>
        <v>2</v>
      </c>
      <c r="J9" s="56">
        <f t="shared" si="3"/>
        <v>12</v>
      </c>
      <c r="K9" s="33">
        <v>36.4</v>
      </c>
      <c r="L9" s="28">
        <v>32</v>
      </c>
      <c r="M9" s="53">
        <f t="shared" si="4"/>
        <v>107</v>
      </c>
      <c r="N9" s="56">
        <f t="shared" si="5"/>
        <v>4</v>
      </c>
      <c r="O9" s="50">
        <f t="shared" si="6"/>
        <v>16</v>
      </c>
      <c r="P9" s="47">
        <f t="shared" si="0"/>
        <v>59.5</v>
      </c>
      <c r="Q9" s="29">
        <f t="shared" si="1"/>
        <v>52</v>
      </c>
      <c r="R9" s="38">
        <f t="shared" si="7"/>
        <v>333</v>
      </c>
      <c r="S9" s="44">
        <f t="shared" si="8"/>
        <v>8</v>
      </c>
      <c r="T9" s="41">
        <v>15</v>
      </c>
    </row>
    <row r="10" spans="2:20" ht="18.75">
      <c r="B10" s="19">
        <v>10</v>
      </c>
      <c r="C10" s="1">
        <v>4</v>
      </c>
      <c r="D10" s="1" t="s">
        <v>91</v>
      </c>
      <c r="E10" s="108" t="s">
        <v>66</v>
      </c>
      <c r="F10" s="23"/>
      <c r="G10" s="33">
        <v>33.3</v>
      </c>
      <c r="H10" s="28">
        <v>25</v>
      </c>
      <c r="I10" s="53">
        <f t="shared" si="2"/>
        <v>54</v>
      </c>
      <c r="J10" s="56">
        <f t="shared" si="3"/>
        <v>8</v>
      </c>
      <c r="K10" s="33">
        <v>28</v>
      </c>
      <c r="L10" s="28">
        <v>13</v>
      </c>
      <c r="M10" s="53">
        <f t="shared" si="4"/>
        <v>75</v>
      </c>
      <c r="N10" s="56">
        <f t="shared" si="5"/>
        <v>6</v>
      </c>
      <c r="O10" s="50">
        <f t="shared" si="6"/>
        <v>14</v>
      </c>
      <c r="P10" s="47">
        <f t="shared" si="0"/>
        <v>61.3</v>
      </c>
      <c r="Q10" s="29">
        <f t="shared" si="1"/>
        <v>38</v>
      </c>
      <c r="R10" s="38">
        <f t="shared" si="7"/>
        <v>735</v>
      </c>
      <c r="S10" s="44">
        <f t="shared" si="8"/>
        <v>6</v>
      </c>
      <c r="T10" s="41">
        <v>25</v>
      </c>
    </row>
    <row r="11" spans="2:20" ht="18.75">
      <c r="B11" s="19">
        <v>3</v>
      </c>
      <c r="C11" s="1">
        <v>9</v>
      </c>
      <c r="D11" s="1" t="s">
        <v>80</v>
      </c>
      <c r="E11" s="108" t="s">
        <v>67</v>
      </c>
      <c r="F11" s="23"/>
      <c r="G11" s="33">
        <v>43.5</v>
      </c>
      <c r="H11" s="28">
        <v>17</v>
      </c>
      <c r="I11" s="53">
        <f t="shared" si="2"/>
        <v>97</v>
      </c>
      <c r="J11" s="56">
        <f t="shared" si="3"/>
        <v>4</v>
      </c>
      <c r="K11" s="33">
        <v>7</v>
      </c>
      <c r="L11" s="28">
        <v>2</v>
      </c>
      <c r="M11" s="53">
        <f t="shared" si="4"/>
        <v>0</v>
      </c>
      <c r="N11" s="56">
        <f t="shared" si="5"/>
        <v>12</v>
      </c>
      <c r="O11" s="50">
        <f t="shared" si="6"/>
        <v>16</v>
      </c>
      <c r="P11" s="47">
        <f t="shared" si="0"/>
        <v>50.5</v>
      </c>
      <c r="Q11" s="29">
        <f t="shared" si="1"/>
        <v>19</v>
      </c>
      <c r="R11" s="38">
        <f t="shared" si="7"/>
        <v>300</v>
      </c>
      <c r="S11" s="44">
        <f t="shared" si="8"/>
        <v>9</v>
      </c>
      <c r="T11" s="41">
        <v>10</v>
      </c>
    </row>
    <row r="12" spans="2:20" ht="18.75">
      <c r="B12" s="19">
        <v>9</v>
      </c>
      <c r="C12" s="1">
        <v>3</v>
      </c>
      <c r="D12" s="1" t="s">
        <v>81</v>
      </c>
      <c r="E12" s="108" t="s">
        <v>68</v>
      </c>
      <c r="F12" s="23"/>
      <c r="G12" s="33">
        <v>29.3</v>
      </c>
      <c r="H12" s="28">
        <v>24</v>
      </c>
      <c r="I12" s="53">
        <f t="shared" si="2"/>
        <v>39</v>
      </c>
      <c r="J12" s="56">
        <f t="shared" si="3"/>
        <v>9</v>
      </c>
      <c r="K12" s="33">
        <v>21</v>
      </c>
      <c r="L12" s="28">
        <v>16</v>
      </c>
      <c r="M12" s="53">
        <f t="shared" si="4"/>
        <v>65</v>
      </c>
      <c r="N12" s="56">
        <f t="shared" si="5"/>
        <v>7</v>
      </c>
      <c r="O12" s="50">
        <f t="shared" si="6"/>
        <v>16</v>
      </c>
      <c r="P12" s="47">
        <f t="shared" si="0"/>
        <v>50.3</v>
      </c>
      <c r="Q12" s="29">
        <f t="shared" si="1"/>
        <v>40</v>
      </c>
      <c r="R12" s="38">
        <f t="shared" si="7"/>
        <v>292</v>
      </c>
      <c r="S12" s="44">
        <f t="shared" si="8"/>
        <v>10</v>
      </c>
      <c r="T12" s="41">
        <v>5</v>
      </c>
    </row>
    <row r="13" spans="2:20" ht="18.75">
      <c r="B13" s="19">
        <v>5</v>
      </c>
      <c r="C13" s="1">
        <v>11</v>
      </c>
      <c r="D13" s="1" t="s">
        <v>88</v>
      </c>
      <c r="E13" s="108" t="s">
        <v>69</v>
      </c>
      <c r="F13" s="23"/>
      <c r="G13" s="33">
        <v>86.2</v>
      </c>
      <c r="H13" s="28">
        <v>70</v>
      </c>
      <c r="I13" s="53">
        <f t="shared" si="2"/>
        <v>131</v>
      </c>
      <c r="J13" s="56">
        <f t="shared" si="3"/>
        <v>2</v>
      </c>
      <c r="K13" s="33">
        <v>42</v>
      </c>
      <c r="L13" s="28">
        <v>18</v>
      </c>
      <c r="M13" s="53">
        <f t="shared" si="4"/>
        <v>126</v>
      </c>
      <c r="N13" s="56">
        <f t="shared" si="5"/>
        <v>2</v>
      </c>
      <c r="O13" s="50">
        <f t="shared" si="6"/>
        <v>4</v>
      </c>
      <c r="P13" s="47">
        <f t="shared" si="0"/>
        <v>128.2</v>
      </c>
      <c r="Q13" s="29">
        <f t="shared" si="1"/>
        <v>88</v>
      </c>
      <c r="R13" s="38">
        <f t="shared" si="7"/>
        <v>1583</v>
      </c>
      <c r="S13" s="44">
        <f t="shared" si="8"/>
        <v>1</v>
      </c>
      <c r="T13" s="41">
        <v>50</v>
      </c>
    </row>
    <row r="14" spans="2:20" ht="18.75">
      <c r="B14" s="19">
        <v>1</v>
      </c>
      <c r="C14" s="1">
        <v>7</v>
      </c>
      <c r="D14" s="3" t="s">
        <v>128</v>
      </c>
      <c r="E14" s="108" t="s">
        <v>70</v>
      </c>
      <c r="F14" s="23"/>
      <c r="G14" s="33">
        <v>24</v>
      </c>
      <c r="H14" s="28">
        <v>15</v>
      </c>
      <c r="I14" s="53">
        <f t="shared" si="2"/>
        <v>12</v>
      </c>
      <c r="J14" s="56">
        <f t="shared" si="3"/>
        <v>11</v>
      </c>
      <c r="K14" s="33">
        <v>10.4</v>
      </c>
      <c r="L14" s="28">
        <v>10</v>
      </c>
      <c r="M14" s="53">
        <f t="shared" si="4"/>
        <v>26</v>
      </c>
      <c r="N14" s="56">
        <f t="shared" si="5"/>
        <v>10</v>
      </c>
      <c r="O14" s="50">
        <f t="shared" si="6"/>
        <v>21</v>
      </c>
      <c r="P14" s="47">
        <f t="shared" si="0"/>
        <v>34.4</v>
      </c>
      <c r="Q14" s="29">
        <f t="shared" si="1"/>
        <v>25</v>
      </c>
      <c r="R14" s="38">
        <f t="shared" si="7"/>
        <v>1</v>
      </c>
      <c r="S14" s="44">
        <f t="shared" si="8"/>
        <v>12</v>
      </c>
      <c r="T14" s="41">
        <v>0</v>
      </c>
    </row>
    <row r="15" spans="2:20" ht="19.5" thickBot="1">
      <c r="B15" s="20">
        <v>6</v>
      </c>
      <c r="C15" s="21">
        <v>12</v>
      </c>
      <c r="D15" s="21" t="s">
        <v>84</v>
      </c>
      <c r="E15" s="109" t="s">
        <v>71</v>
      </c>
      <c r="F15" s="24"/>
      <c r="G15" s="34">
        <v>35.2</v>
      </c>
      <c r="H15" s="35">
        <v>24</v>
      </c>
      <c r="I15" s="54">
        <f t="shared" si="2"/>
        <v>63</v>
      </c>
      <c r="J15" s="57">
        <f t="shared" si="3"/>
        <v>7</v>
      </c>
      <c r="K15" s="34">
        <v>7</v>
      </c>
      <c r="L15" s="35">
        <v>4</v>
      </c>
      <c r="M15" s="54">
        <f t="shared" si="4"/>
        <v>1</v>
      </c>
      <c r="N15" s="57">
        <f t="shared" si="5"/>
        <v>11</v>
      </c>
      <c r="O15" s="51">
        <f t="shared" si="6"/>
        <v>18</v>
      </c>
      <c r="P15" s="48">
        <f t="shared" si="0"/>
        <v>42.2</v>
      </c>
      <c r="Q15" s="36">
        <f t="shared" si="1"/>
        <v>28</v>
      </c>
      <c r="R15" s="39">
        <f t="shared" si="7"/>
        <v>146</v>
      </c>
      <c r="S15" s="45">
        <f t="shared" si="8"/>
        <v>11</v>
      </c>
      <c r="T15" s="42">
        <v>0</v>
      </c>
    </row>
    <row r="16" spans="2:20" ht="12.75">
      <c r="B16" s="93"/>
      <c r="C16" s="93"/>
      <c r="D16" s="93"/>
      <c r="E16" s="93"/>
      <c r="F16" s="93"/>
      <c r="G16" s="93"/>
      <c r="H16" s="93"/>
      <c r="I16" s="93"/>
      <c r="J16" s="93">
        <f>SUM(J4:J15)</f>
        <v>78</v>
      </c>
      <c r="K16" s="93"/>
      <c r="L16" s="93"/>
      <c r="M16" s="93"/>
      <c r="N16" s="93">
        <f>SUM(N4:N15)</f>
        <v>78</v>
      </c>
      <c r="O16" s="93">
        <f>SUM(O4:O15)</f>
        <v>156</v>
      </c>
      <c r="P16" s="93"/>
      <c r="Q16" s="93"/>
      <c r="R16" s="93"/>
      <c r="S16" s="93"/>
      <c r="T16" s="93">
        <f>SUM(T4:T15)</f>
        <v>275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Varchula Marek</dc:creator>
  <cp:keywords/>
  <dc:description/>
  <cp:lastModifiedBy>lenovo</cp:lastModifiedBy>
  <cp:lastPrinted>2016-08-21T15:23:50Z</cp:lastPrinted>
  <dcterms:created xsi:type="dcterms:W3CDTF">2013-01-10T11:46:53Z</dcterms:created>
  <dcterms:modified xsi:type="dcterms:W3CDTF">2016-08-21T19:05:09Z</dcterms:modified>
  <cp:category/>
  <cp:version/>
  <cp:contentType/>
  <cp:contentStatus/>
</cp:coreProperties>
</file>