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36" activeTab="0"/>
  </bookViews>
  <sheets>
    <sheet name="Sobota_I_kolo_sekt_A" sheetId="1" r:id="rId1"/>
    <sheet name="Sobota_I_kolo_sekt_B" sheetId="2" r:id="rId2"/>
    <sheet name="Sobota_I_kolo_sekt_C" sheetId="3" r:id="rId3"/>
    <sheet name="Sobota_I_kolo_sekt_D" sheetId="4" r:id="rId4"/>
    <sheet name="Celkovo_sobota_I_kola" sheetId="5" r:id="rId5"/>
    <sheet name="Nedela_I_kolo_sekt_A" sheetId="6" r:id="rId6"/>
    <sheet name="Nedela_I_kolo_sekt_B" sheetId="7" r:id="rId7"/>
    <sheet name="Nedela_I_kolo_sekt_C" sheetId="8" r:id="rId8"/>
    <sheet name="Nedela_I_kolo_sekt_D" sheetId="9" r:id="rId9"/>
    <sheet name="Celkovo_nedela_I_kola" sheetId="10" r:id="rId10"/>
    <sheet name="CELKOM 2013" sheetId="11" r:id="rId11"/>
    <sheet name="1.dvojkolo SO+NE" sheetId="12" r:id="rId12"/>
  </sheets>
  <externalReferences>
    <externalReference r:id="rId15"/>
  </externalReferences>
  <definedNames>
    <definedName name="Excel_BuiltIn__FilterDatabase_1">#REF!</definedName>
    <definedName name="ZV" localSheetId="5">'Nedela_I_kolo_sekt_A'!$E$4</definedName>
    <definedName name="ZV" localSheetId="0">'Sobota_I_kolo_sekt_A'!$E$4</definedName>
  </definedNames>
  <calcPr fullCalcOnLoad="1"/>
</workbook>
</file>

<file path=xl/sharedStrings.xml><?xml version="1.0" encoding="utf-8"?>
<sst xmlns="http://schemas.openxmlformats.org/spreadsheetml/2006/main" count="785" uniqueCount="195">
  <si>
    <t>Čísla stanovísk</t>
  </si>
  <si>
    <t>Meno, priezvisko pretekára</t>
  </si>
  <si>
    <t>MsO SRZ</t>
  </si>
  <si>
    <t>Rozhoduje</t>
  </si>
  <si>
    <t>Počet bodov 1.č.</t>
  </si>
  <si>
    <t>Počet rýb 1.č.</t>
  </si>
  <si>
    <t>Umiestnenie 1.č.</t>
  </si>
  <si>
    <t>Počet bodov 2.č.</t>
  </si>
  <si>
    <t>Počet rýb 2.č.</t>
  </si>
  <si>
    <t>Umiestnenie 2.č.</t>
  </si>
  <si>
    <t>Súčet umiestnení</t>
  </si>
  <si>
    <t>Celkový počet bodov</t>
  </si>
  <si>
    <t>Celkový počet rýb</t>
  </si>
  <si>
    <t>Umiestnenie CELKOM</t>
  </si>
  <si>
    <t>Body do ATP</t>
  </si>
  <si>
    <t>A1</t>
  </si>
  <si>
    <t>A6</t>
  </si>
  <si>
    <t>C3</t>
  </si>
  <si>
    <t>A2</t>
  </si>
  <si>
    <t>A7</t>
  </si>
  <si>
    <t>C4</t>
  </si>
  <si>
    <t>A3</t>
  </si>
  <si>
    <t>A8</t>
  </si>
  <si>
    <t>C5</t>
  </si>
  <si>
    <t>A4</t>
  </si>
  <si>
    <t>A9</t>
  </si>
  <si>
    <t>C6</t>
  </si>
  <si>
    <t>A5</t>
  </si>
  <si>
    <t>A10</t>
  </si>
  <si>
    <t>C7</t>
  </si>
  <si>
    <t>A11</t>
  </si>
  <si>
    <t>C8</t>
  </si>
  <si>
    <t>C9</t>
  </si>
  <si>
    <t>C10</t>
  </si>
  <si>
    <t>C11</t>
  </si>
  <si>
    <t>C12</t>
  </si>
  <si>
    <t>C1</t>
  </si>
  <si>
    <t>D12</t>
  </si>
  <si>
    <t>D6</t>
  </si>
  <si>
    <t>C2</t>
  </si>
  <si>
    <t>D7</t>
  </si>
  <si>
    <t>D8</t>
  </si>
  <si>
    <t>D9</t>
  </si>
  <si>
    <t>D10</t>
  </si>
  <si>
    <t>D11</t>
  </si>
  <si>
    <t>D1</t>
  </si>
  <si>
    <t>D2</t>
  </si>
  <si>
    <t>D3</t>
  </si>
  <si>
    <t>D4</t>
  </si>
  <si>
    <t>D5</t>
  </si>
  <si>
    <t>B1</t>
  </si>
  <si>
    <t>B6</t>
  </si>
  <si>
    <t>B2</t>
  </si>
  <si>
    <t>B7</t>
  </si>
  <si>
    <t>B3</t>
  </si>
  <si>
    <t>B8</t>
  </si>
  <si>
    <t>B4</t>
  </si>
  <si>
    <t>B9</t>
  </si>
  <si>
    <t>B5</t>
  </si>
  <si>
    <t>B10</t>
  </si>
  <si>
    <t>B11</t>
  </si>
  <si>
    <t>A12</t>
  </si>
  <si>
    <t>B12</t>
  </si>
  <si>
    <t xml:space="preserve">D1 </t>
  </si>
  <si>
    <t>p.č.</t>
  </si>
  <si>
    <t>Sektor A</t>
  </si>
  <si>
    <t>Sektor B</t>
  </si>
  <si>
    <t>Sektor C</t>
  </si>
  <si>
    <t>Sektor D</t>
  </si>
  <si>
    <t>Body spolu (súčet umiestnení A+B+C+D)</t>
  </si>
  <si>
    <t>Body spolu</t>
  </si>
  <si>
    <t>Umiestnenie</t>
  </si>
  <si>
    <t>A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</si>
  <si>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</si>
  <si>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</si>
  <si>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</si>
  <si>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</si>
  <si>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</si>
  <si>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</si>
  <si>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</si>
  <si>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</si>
  <si>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</si>
  <si>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</si>
  <si>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</si>
  <si>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</si>
  <si>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</si>
  <si>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</si>
  <si>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D12 </t>
  </si>
  <si>
    <t xml:space="preserve">C12 </t>
  </si>
  <si>
    <t xml:space="preserve">C1 </t>
  </si>
  <si>
    <t xml:space="preserve">A1 </t>
  </si>
  <si>
    <t xml:space="preserve">A12 </t>
  </si>
  <si>
    <t xml:space="preserve">B1 </t>
  </si>
  <si>
    <t xml:space="preserve">B12 </t>
  </si>
  <si>
    <t>počet rýb</t>
  </si>
  <si>
    <t>počet bodov</t>
  </si>
  <si>
    <t>I. pretek</t>
  </si>
  <si>
    <t>II. Pretek</t>
  </si>
  <si>
    <t>III.pretek</t>
  </si>
  <si>
    <t xml:space="preserve">I.kolo -sektor A   LRU-Prívlač -Divízia Nové Mesto nad Váhom 13.07.2013 SOBOTA                                                                                                                                                                                </t>
  </si>
  <si>
    <t xml:space="preserve">2.kolo -sektor A   LRU-Prívlač -Divízia Nové Mesto nad Váhom 14.07.2013 NEDEĽA                                                                                                                                                                                 </t>
  </si>
  <si>
    <t xml:space="preserve">2.kolo -sektor D   LRU-Prívlač -Divízia Nové Mesto nad Váhom 14.07.2013 NEDEĽA                                                                                                                                                                               </t>
  </si>
  <si>
    <t xml:space="preserve">2.kolo -sektor C   LRU-Prívlač -Divízia Nové Mesto nad Váhom 14.07.2013 NEDEĽA                                                                                                                                                                               </t>
  </si>
  <si>
    <t xml:space="preserve">2.kolo -sektor B   LRU-Prívlač -Divízia Nové Mesto nad Váhom 14.07.2013 NEDEĽA                                                                                                                                                                               </t>
  </si>
  <si>
    <t>I.kolo -CELKOM  LRU-Prívlač -Divízia Nové Mesto nad Váhom 13.07.2013 SOBOTA</t>
  </si>
  <si>
    <t>2.kolo -CELKOM  LRU-Prívlač -Divízia Nové Mesto nad Váhom14.07.2013 NEDEĽA</t>
  </si>
  <si>
    <t>1. dvojkolo LRU prívlač CELKOM Nové Mesto nad Váhom /SO+NE/</t>
  </si>
  <si>
    <t>I. pretek/sobota</t>
  </si>
  <si>
    <t>I. Pretek/nedeľa</t>
  </si>
  <si>
    <t xml:space="preserve">súčet umiestnení </t>
  </si>
  <si>
    <t>Súčet umiestneni</t>
  </si>
  <si>
    <t>Bánovce n/B.</t>
  </si>
  <si>
    <t>Bratislava 1B</t>
  </si>
  <si>
    <t>Hlohovec</t>
  </si>
  <si>
    <t>Nálepkovo</t>
  </si>
  <si>
    <t>Námestovo</t>
  </si>
  <si>
    <t>Nové Mesto n/V.</t>
  </si>
  <si>
    <t>Prešov</t>
  </si>
  <si>
    <t>Púchov B</t>
  </si>
  <si>
    <t>Púchov C</t>
  </si>
  <si>
    <t>Trnava B</t>
  </si>
  <si>
    <t>Komárno - Norizi</t>
  </si>
  <si>
    <t>Vrbové-Recordati</t>
  </si>
  <si>
    <t>Poradie</t>
  </si>
  <si>
    <t xml:space="preserve"> spolu (súčet umiestnení </t>
  </si>
  <si>
    <t>PORADIE</t>
  </si>
  <si>
    <t>Celkovo I.dvojkolo  SO+NE Nové Mesto nad Váhom</t>
  </si>
  <si>
    <t xml:space="preserve">I.kolo -sektor B   LRU-Prívlač -Divízia Nové Mesto nad Váhom 13.07.2013 SOBOTA                                                                                                                                                                                </t>
  </si>
  <si>
    <t xml:space="preserve">I.kolo -sektor C   LRU-Prívlač -Divízia Nové Mesto nad Váhom 13.07.2013 SOBOTA                                                                                                                                                                                </t>
  </si>
  <si>
    <t xml:space="preserve">I.kolo -sektor D   LRU-Prívlač -Divízia Nové Mesto nad Váhom 13.07.2013 SOBOTA                                                                                                                                                                             </t>
  </si>
  <si>
    <t>Kosmeľ Marián</t>
  </si>
  <si>
    <t>Nádaský Zdeno</t>
  </si>
  <si>
    <t>Šedý Radoslav</t>
  </si>
  <si>
    <t>Nemčík Marián</t>
  </si>
  <si>
    <t>Klč Tomáš</t>
  </si>
  <si>
    <t>Zavadil Patrik</t>
  </si>
  <si>
    <t>Trnava</t>
  </si>
  <si>
    <t xml:space="preserve">Zvolenský Peter </t>
  </si>
  <si>
    <t>Bratislava</t>
  </si>
  <si>
    <t>Patrnčiak Dušan</t>
  </si>
  <si>
    <t>Igaz Jakub</t>
  </si>
  <si>
    <t>Bánovce</t>
  </si>
  <si>
    <t>Pányi Bence</t>
  </si>
  <si>
    <t>Komárno</t>
  </si>
  <si>
    <t>Mikáč Miroslav</t>
  </si>
  <si>
    <t>Pecník Branislav</t>
  </si>
  <si>
    <t>Vrbové</t>
  </si>
  <si>
    <t>Maslaňák Marián</t>
  </si>
  <si>
    <t>Crkoň Robert</t>
  </si>
  <si>
    <t>Petreje Stanislav</t>
  </si>
  <si>
    <t>Weber Marián</t>
  </si>
  <si>
    <t>Mezei Ján</t>
  </si>
  <si>
    <t>Vašíček Pavel</t>
  </si>
  <si>
    <t>Mašan Tomáš</t>
  </si>
  <si>
    <t>Nové M n/V</t>
  </si>
  <si>
    <t>Smorada Ján</t>
  </si>
  <si>
    <t>Kadlec Pavol</t>
  </si>
  <si>
    <t>Zsilka Ladislav</t>
  </si>
  <si>
    <t>Dobrovodský T.</t>
  </si>
  <si>
    <t>Tomášik Karol</t>
  </si>
  <si>
    <t>Iszák Tibor</t>
  </si>
  <si>
    <t>Smorada Marek</t>
  </si>
  <si>
    <t>Vondra Denis</t>
  </si>
  <si>
    <t>Slávik Michal</t>
  </si>
  <si>
    <t>Černay Peter</t>
  </si>
  <si>
    <t>Sedlák Jakub</t>
  </si>
  <si>
    <t>Luhový Miroslav</t>
  </si>
  <si>
    <t>Joštiak Juraj</t>
  </si>
  <si>
    <t>Kováčik Peter</t>
  </si>
  <si>
    <t>Braništa Ľuboš</t>
  </si>
  <si>
    <t>Smatana Michal</t>
  </si>
  <si>
    <t>Mešenec Martin</t>
  </si>
  <si>
    <t>Vajkúny Martin</t>
  </si>
  <si>
    <t>Csernava Štefan</t>
  </si>
  <si>
    <t>Pavelka Daniel</t>
  </si>
  <si>
    <t>Horváth Adam</t>
  </si>
  <si>
    <t>Sadloň Ondrej</t>
  </si>
  <si>
    <t>Zajac Matej</t>
  </si>
  <si>
    <t>Lencses Patrik</t>
  </si>
  <si>
    <t>Drgoň Martin</t>
  </si>
  <si>
    <t>Remiaš Jozef</t>
  </si>
  <si>
    <t>Miko Luboslav</t>
  </si>
  <si>
    <t>Smolár Michal</t>
  </si>
  <si>
    <t>Braništa Luboš</t>
  </si>
  <si>
    <t>Lencsés Patrik</t>
  </si>
  <si>
    <t>Nové Mn/V</t>
  </si>
  <si>
    <t>Zátura Jozef</t>
  </si>
  <si>
    <t>Levčík Miro</t>
  </si>
  <si>
    <t>Zvolenský Peter</t>
  </si>
  <si>
    <t>Mikač Miroslav</t>
  </si>
  <si>
    <t>Crkoň Róbert</t>
  </si>
  <si>
    <t>Kriho Marián</t>
  </si>
  <si>
    <t>Piskura Rudolf</t>
  </si>
  <si>
    <t>Mašán Tomáš</t>
  </si>
  <si>
    <t>Vašíček Pavol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</si>
</sst>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i/>
      <u val="single"/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u val="single"/>
      <sz val="12"/>
      <color indexed="10"/>
      <name val="Arial"/>
      <family val="2"/>
    </font>
    <font>
      <sz val="10"/>
      <color indexed="10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1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3" fillId="17" borderId="0" applyNumberFormat="0" applyBorder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0" fillId="18" borderId="5" applyNumberFormat="0" applyAlignment="0" applyProtection="0"/>
    <xf numFmtId="0" fontId="12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7" borderId="8" applyNumberFormat="0" applyAlignment="0" applyProtection="0"/>
    <xf numFmtId="0" fontId="4" fillId="19" borderId="8" applyNumberFormat="0" applyAlignment="0" applyProtection="0"/>
    <xf numFmtId="0" fontId="14" fillId="19" borderId="9" applyNumberFormat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0" fillId="6" borderId="30" xfId="0" applyFont="1" applyFill="1" applyBorder="1" applyAlignment="1">
      <alignment horizontal="center" vertical="center" wrapText="1"/>
    </xf>
    <xf numFmtId="0" fontId="0" fillId="6" borderId="31" xfId="0" applyFont="1" applyFill="1" applyBorder="1" applyAlignment="1">
      <alignment horizontal="center" vertical="center" wrapText="1"/>
    </xf>
    <xf numFmtId="0" fontId="0" fillId="6" borderId="32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172" fontId="29" fillId="7" borderId="42" xfId="0" applyNumberFormat="1" applyFont="1" applyFill="1" applyBorder="1" applyAlignment="1">
      <alignment horizontal="center" vertical="center" wrapText="1"/>
    </xf>
    <xf numFmtId="172" fontId="29" fillId="7" borderId="43" xfId="0" applyNumberFormat="1" applyFont="1" applyFill="1" applyBorder="1" applyAlignment="1">
      <alignment horizontal="center" vertical="center" wrapText="1"/>
    </xf>
    <xf numFmtId="172" fontId="29" fillId="7" borderId="44" xfId="0" applyNumberFormat="1" applyFont="1" applyFill="1" applyBorder="1" applyAlignment="1">
      <alignment horizontal="center" vertical="center" wrapText="1"/>
    </xf>
    <xf numFmtId="0" fontId="28" fillId="10" borderId="45" xfId="0" applyFont="1" applyFill="1" applyBorder="1" applyAlignment="1">
      <alignment horizontal="center" vertical="center" wrapText="1"/>
    </xf>
    <xf numFmtId="0" fontId="28" fillId="10" borderId="46" xfId="0" applyFont="1" applyFill="1" applyBorder="1" applyAlignment="1">
      <alignment horizontal="center" vertical="center" wrapText="1"/>
    </xf>
    <xf numFmtId="0" fontId="28" fillId="10" borderId="47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27" fillId="10" borderId="45" xfId="0" applyFont="1" applyFill="1" applyBorder="1" applyAlignment="1">
      <alignment horizontal="center" vertical="center" wrapText="1"/>
    </xf>
    <xf numFmtId="0" fontId="27" fillId="10" borderId="46" xfId="0" applyFont="1" applyFill="1" applyBorder="1" applyAlignment="1">
      <alignment horizontal="center" vertical="center" wrapText="1"/>
    </xf>
    <xf numFmtId="0" fontId="27" fillId="10" borderId="47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6" fillId="4" borderId="45" xfId="0" applyFont="1" applyFill="1" applyBorder="1" applyAlignment="1">
      <alignment horizontal="center" vertical="center" wrapText="1"/>
    </xf>
    <xf numFmtId="0" fontId="26" fillId="4" borderId="46" xfId="0" applyFont="1" applyFill="1" applyBorder="1" applyAlignment="1">
      <alignment horizontal="center" vertical="center" wrapText="1"/>
    </xf>
    <xf numFmtId="0" fontId="26" fillId="4" borderId="47" xfId="0" applyFont="1" applyFill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0" fillId="4" borderId="54" xfId="0" applyFont="1" applyFill="1" applyBorder="1" applyAlignment="1">
      <alignment horizontal="center" vertical="center" wrapText="1"/>
    </xf>
    <xf numFmtId="0" fontId="30" fillId="4" borderId="55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21" fillId="24" borderId="57" xfId="0" applyFont="1" applyFill="1" applyBorder="1" applyAlignment="1">
      <alignment horizontal="center" vertical="center" wrapText="1"/>
    </xf>
    <xf numFmtId="0" fontId="21" fillId="24" borderId="58" xfId="0" applyFont="1" applyFill="1" applyBorder="1" applyAlignment="1">
      <alignment horizontal="center" vertical="center" wrapText="1"/>
    </xf>
    <xf numFmtId="0" fontId="21" fillId="24" borderId="59" xfId="0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  <xf numFmtId="0" fontId="21" fillId="24" borderId="46" xfId="0" applyFont="1" applyFill="1" applyBorder="1" applyAlignment="1">
      <alignment horizontal="center" vertical="center" wrapText="1"/>
    </xf>
    <xf numFmtId="0" fontId="21" fillId="24" borderId="47" xfId="0" applyFont="1" applyFill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1" fillId="25" borderId="48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25" borderId="34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18" fillId="0" borderId="42" xfId="0" applyNumberFormat="1" applyFont="1" applyFill="1" applyBorder="1" applyAlignment="1">
      <alignment horizontal="center" vertical="center"/>
    </xf>
    <xf numFmtId="0" fontId="21" fillId="25" borderId="49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18" fillId="0" borderId="43" xfId="0" applyNumberFormat="1" applyFont="1" applyFill="1" applyBorder="1" applyAlignment="1">
      <alignment horizontal="center" vertical="center"/>
    </xf>
    <xf numFmtId="0" fontId="21" fillId="25" borderId="50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18" fillId="0" borderId="4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1" fillId="0" borderId="63" xfId="0" applyFont="1" applyBorder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21" fillId="24" borderId="56" xfId="0" applyFont="1" applyFill="1" applyBorder="1" applyAlignment="1">
      <alignment horizontal="center" vertical="center" wrapText="1"/>
    </xf>
    <xf numFmtId="0" fontId="21" fillId="24" borderId="65" xfId="0" applyFont="1" applyFill="1" applyBorder="1" applyAlignment="1">
      <alignment horizontal="center" vertical="center" wrapText="1"/>
    </xf>
    <xf numFmtId="0" fontId="19" fillId="4" borderId="66" xfId="0" applyFont="1" applyFill="1" applyBorder="1" applyAlignment="1">
      <alignment horizontal="center" vertical="center" wrapText="1"/>
    </xf>
    <xf numFmtId="0" fontId="21" fillId="0" borderId="67" xfId="0" applyFont="1" applyFill="1" applyBorder="1" applyAlignment="1">
      <alignment horizontal="center" vertical="center"/>
    </xf>
    <xf numFmtId="0" fontId="0" fillId="26" borderId="0" xfId="0" applyFill="1" applyBorder="1" applyAlignment="1">
      <alignment horizontal="center" vertical="center"/>
    </xf>
    <xf numFmtId="0" fontId="0" fillId="27" borderId="68" xfId="0" applyFill="1" applyBorder="1" applyAlignment="1">
      <alignment horizontal="center" vertical="center" wrapText="1"/>
    </xf>
    <xf numFmtId="0" fontId="0" fillId="27" borderId="69" xfId="0" applyFill="1" applyBorder="1" applyAlignment="1">
      <alignment horizontal="center" vertical="center" wrapText="1"/>
    </xf>
    <xf numFmtId="0" fontId="30" fillId="4" borderId="46" xfId="0" applyFont="1" applyFill="1" applyBorder="1" applyAlignment="1">
      <alignment horizontal="center" vertical="center" wrapText="1"/>
    </xf>
    <xf numFmtId="0" fontId="18" fillId="0" borderId="66" xfId="0" applyNumberFormat="1" applyFont="1" applyFill="1" applyBorder="1" applyAlignment="1">
      <alignment horizontal="center" vertical="center"/>
    </xf>
    <xf numFmtId="0" fontId="18" fillId="0" borderId="70" xfId="0" applyNumberFormat="1" applyFont="1" applyFill="1" applyBorder="1" applyAlignment="1">
      <alignment horizontal="center" vertical="center"/>
    </xf>
    <xf numFmtId="0" fontId="18" fillId="0" borderId="68" xfId="0" applyNumberFormat="1" applyFont="1" applyFill="1" applyBorder="1" applyAlignment="1">
      <alignment horizontal="center" vertical="center"/>
    </xf>
    <xf numFmtId="0" fontId="30" fillId="4" borderId="71" xfId="0" applyFont="1" applyFill="1" applyBorder="1" applyAlignment="1">
      <alignment horizontal="center" vertical="center" wrapText="1"/>
    </xf>
    <xf numFmtId="0" fontId="30" fillId="4" borderId="72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19" fillId="28" borderId="45" xfId="0" applyFont="1" applyFill="1" applyBorder="1" applyAlignment="1">
      <alignment horizontal="center" vertical="center" wrapText="1"/>
    </xf>
    <xf numFmtId="0" fontId="19" fillId="28" borderId="46" xfId="0" applyFont="1" applyFill="1" applyBorder="1" applyAlignment="1">
      <alignment horizontal="center" vertical="center" wrapText="1"/>
    </xf>
    <xf numFmtId="172" fontId="21" fillId="0" borderId="49" xfId="0" applyNumberFormat="1" applyFont="1" applyBorder="1" applyAlignment="1">
      <alignment horizontal="center" vertical="center" wrapText="1"/>
    </xf>
    <xf numFmtId="172" fontId="21" fillId="0" borderId="36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" fontId="21" fillId="0" borderId="33" xfId="0" applyNumberFormat="1" applyFont="1" applyBorder="1" applyAlignment="1">
      <alignment horizontal="center" vertical="center" wrapText="1"/>
    </xf>
    <xf numFmtId="172" fontId="21" fillId="0" borderId="48" xfId="0" applyNumberFormat="1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31" fillId="0" borderId="58" xfId="0" applyFont="1" applyBorder="1" applyAlignment="1">
      <alignment horizontal="center" vertical="center" wrapText="1"/>
    </xf>
    <xf numFmtId="0" fontId="32" fillId="25" borderId="34" xfId="0" applyFont="1" applyFill="1" applyBorder="1" applyAlignment="1">
      <alignment horizontal="center" vertical="center"/>
    </xf>
    <xf numFmtId="0" fontId="32" fillId="25" borderId="48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3" fillId="4" borderId="46" xfId="0" applyFont="1" applyFill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25" fillId="7" borderId="20" xfId="0" applyFont="1" applyFill="1" applyBorder="1" applyAlignment="1">
      <alignment horizontal="center" vertical="center" wrapText="1"/>
    </xf>
    <xf numFmtId="0" fontId="21" fillId="6" borderId="73" xfId="0" applyFont="1" applyFill="1" applyBorder="1" applyAlignment="1">
      <alignment horizontal="center" vertical="center" wrapText="1"/>
    </xf>
    <xf numFmtId="0" fontId="19" fillId="4" borderId="74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9" fillId="4" borderId="76" xfId="0" applyFont="1" applyFill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19" fillId="4" borderId="78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19" fillId="4" borderId="66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18" fillId="10" borderId="80" xfId="0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19" fillId="4" borderId="81" xfId="0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19" fillId="4" borderId="80" xfId="0" applyFont="1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20" fillId="4" borderId="66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83" xfId="0" applyBorder="1" applyAlignment="1">
      <alignment horizontal="center" vertical="center" wrapText="1"/>
    </xf>
    <xf numFmtId="0" fontId="0" fillId="29" borderId="0" xfId="0" applyFill="1" applyAlignment="1">
      <alignment/>
    </xf>
    <xf numFmtId="0" fontId="19" fillId="29" borderId="24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19" fillId="29" borderId="63" xfId="0" applyFont="1" applyFill="1" applyBorder="1" applyAlignment="1">
      <alignment horizontal="center" vertical="center" wrapText="1"/>
    </xf>
    <xf numFmtId="0" fontId="19" fillId="29" borderId="52" xfId="0" applyFont="1" applyFill="1" applyBorder="1" applyAlignment="1">
      <alignment horizontal="center" vertical="center" wrapText="1"/>
    </xf>
    <xf numFmtId="0" fontId="19" fillId="29" borderId="28" xfId="0" applyFont="1" applyFill="1" applyBorder="1" applyAlignment="1">
      <alignment horizontal="center" vertical="center" wrapText="1"/>
    </xf>
    <xf numFmtId="0" fontId="19" fillId="29" borderId="36" xfId="0" applyFont="1" applyFill="1" applyBorder="1" applyAlignment="1">
      <alignment horizontal="center" vertical="center" wrapText="1"/>
    </xf>
    <xf numFmtId="0" fontId="19" fillId="29" borderId="33" xfId="0" applyFont="1" applyFill="1" applyBorder="1" applyAlignment="1">
      <alignment horizontal="center" vertical="center" wrapText="1"/>
    </xf>
    <xf numFmtId="0" fontId="19" fillId="29" borderId="40" xfId="0" applyFont="1" applyFill="1" applyBorder="1" applyAlignment="1">
      <alignment horizontal="center" vertical="center" wrapText="1"/>
    </xf>
    <xf numFmtId="0" fontId="35" fillId="30" borderId="46" xfId="0" applyFont="1" applyFill="1" applyBorder="1" applyAlignment="1">
      <alignment horizontal="center" vertical="center" wrapText="1"/>
    </xf>
    <xf numFmtId="0" fontId="19" fillId="29" borderId="49" xfId="0" applyFont="1" applyFill="1" applyBorder="1" applyAlignment="1">
      <alignment horizontal="center" vertical="center" wrapText="1"/>
    </xf>
    <xf numFmtId="0" fontId="36" fillId="31" borderId="46" xfId="0" applyFont="1" applyFill="1" applyBorder="1" applyAlignment="1">
      <alignment horizontal="center" vertical="center" wrapText="1"/>
    </xf>
    <xf numFmtId="0" fontId="20" fillId="29" borderId="49" xfId="0" applyFont="1" applyFill="1" applyBorder="1" applyAlignment="1">
      <alignment horizontal="center" vertical="center" wrapText="1"/>
    </xf>
    <xf numFmtId="0" fontId="20" fillId="29" borderId="33" xfId="0" applyFont="1" applyFill="1" applyBorder="1" applyAlignment="1">
      <alignment horizontal="center" vertical="center" wrapText="1"/>
    </xf>
    <xf numFmtId="0" fontId="20" fillId="29" borderId="40" xfId="0" applyFont="1" applyFill="1" applyBorder="1" applyAlignment="1">
      <alignment horizontal="center" vertical="center" wrapText="1"/>
    </xf>
    <xf numFmtId="0" fontId="37" fillId="31" borderId="46" xfId="0" applyFont="1" applyFill="1" applyBorder="1" applyAlignment="1">
      <alignment horizontal="center" vertical="center" wrapText="1"/>
    </xf>
    <xf numFmtId="172" fontId="38" fillId="32" borderId="43" xfId="0" applyNumberFormat="1" applyFont="1" applyFill="1" applyBorder="1" applyAlignment="1">
      <alignment horizontal="center" vertical="center" wrapText="1"/>
    </xf>
    <xf numFmtId="0" fontId="20" fillId="29" borderId="0" xfId="0" applyFont="1" applyFill="1" applyAlignment="1">
      <alignment/>
    </xf>
    <xf numFmtId="172" fontId="19" fillId="29" borderId="36" xfId="0" applyNumberFormat="1" applyFont="1" applyFill="1" applyBorder="1" applyAlignment="1">
      <alignment horizontal="center" vertical="center" wrapText="1"/>
    </xf>
    <xf numFmtId="0" fontId="0" fillId="29" borderId="0" xfId="0" applyFill="1" applyBorder="1" applyAlignment="1">
      <alignment/>
    </xf>
    <xf numFmtId="0" fontId="20" fillId="29" borderId="58" xfId="0" applyFont="1" applyFill="1" applyBorder="1" applyAlignment="1">
      <alignment horizontal="center" vertical="center"/>
    </xf>
    <xf numFmtId="0" fontId="21" fillId="29" borderId="58" xfId="0" applyFont="1" applyFill="1" applyBorder="1" applyAlignment="1">
      <alignment horizontal="center" vertical="center" wrapText="1"/>
    </xf>
    <xf numFmtId="0" fontId="21" fillId="29" borderId="34" xfId="0" applyFont="1" applyFill="1" applyBorder="1" applyAlignment="1">
      <alignment horizontal="center" vertical="center"/>
    </xf>
    <xf numFmtId="0" fontId="21" fillId="29" borderId="35" xfId="0" applyFont="1" applyFill="1" applyBorder="1" applyAlignment="1">
      <alignment horizontal="center" vertical="center"/>
    </xf>
    <xf numFmtId="0" fontId="21" fillId="29" borderId="60" xfId="0" applyFont="1" applyFill="1" applyBorder="1" applyAlignment="1">
      <alignment horizontal="center" vertical="center"/>
    </xf>
    <xf numFmtId="0" fontId="21" fillId="29" borderId="48" xfId="0" applyFont="1" applyFill="1" applyBorder="1" applyAlignment="1">
      <alignment horizontal="center" vertical="center"/>
    </xf>
    <xf numFmtId="0" fontId="21" fillId="29" borderId="39" xfId="0" applyFont="1" applyFill="1" applyBorder="1" applyAlignment="1">
      <alignment horizontal="center" vertical="center"/>
    </xf>
    <xf numFmtId="0" fontId="19" fillId="29" borderId="56" xfId="0" applyFont="1" applyFill="1" applyBorder="1" applyAlignment="1">
      <alignment horizontal="center" vertical="center" wrapText="1"/>
    </xf>
    <xf numFmtId="0" fontId="18" fillId="29" borderId="43" xfId="0" applyNumberFormat="1" applyFont="1" applyFill="1" applyBorder="1" applyAlignment="1">
      <alignment horizontal="center" vertical="center"/>
    </xf>
    <xf numFmtId="0" fontId="20" fillId="29" borderId="0" xfId="0" applyFont="1" applyFill="1" applyBorder="1" applyAlignment="1">
      <alignment/>
    </xf>
    <xf numFmtId="0" fontId="19" fillId="29" borderId="58" xfId="0" applyFont="1" applyFill="1" applyBorder="1" applyAlignment="1">
      <alignment horizontal="center" vertical="center" wrapText="1"/>
    </xf>
    <xf numFmtId="0" fontId="19" fillId="29" borderId="34" xfId="0" applyFont="1" applyFill="1" applyBorder="1" applyAlignment="1">
      <alignment horizontal="center" vertical="center"/>
    </xf>
    <xf numFmtId="0" fontId="19" fillId="29" borderId="35" xfId="0" applyFont="1" applyFill="1" applyBorder="1" applyAlignment="1">
      <alignment horizontal="center" vertical="center"/>
    </xf>
    <xf numFmtId="0" fontId="19" fillId="29" borderId="60" xfId="0" applyFont="1" applyFill="1" applyBorder="1" applyAlignment="1">
      <alignment horizontal="center" vertical="center"/>
    </xf>
    <xf numFmtId="0" fontId="19" fillId="29" borderId="48" xfId="0" applyFont="1" applyFill="1" applyBorder="1" applyAlignment="1">
      <alignment horizontal="center" vertical="center"/>
    </xf>
    <xf numFmtId="0" fontId="19" fillId="29" borderId="39" xfId="0" applyFont="1" applyFill="1" applyBorder="1" applyAlignment="1">
      <alignment horizontal="center" vertical="center"/>
    </xf>
    <xf numFmtId="0" fontId="19" fillId="33" borderId="57" xfId="0" applyFont="1" applyFill="1" applyBorder="1" applyAlignment="1">
      <alignment horizontal="center" vertical="center" wrapText="1"/>
    </xf>
    <xf numFmtId="0" fontId="19" fillId="33" borderId="45" xfId="0" applyFont="1" applyFill="1" applyBorder="1" applyAlignment="1">
      <alignment horizontal="center" vertical="center" wrapText="1"/>
    </xf>
    <xf numFmtId="0" fontId="21" fillId="33" borderId="58" xfId="0" applyFont="1" applyFill="1" applyBorder="1" applyAlignment="1">
      <alignment horizontal="center" vertical="center" wrapText="1"/>
    </xf>
    <xf numFmtId="0" fontId="21" fillId="33" borderId="46" xfId="0" applyFont="1" applyFill="1" applyBorder="1" applyAlignment="1">
      <alignment horizontal="center" vertical="center" wrapText="1"/>
    </xf>
    <xf numFmtId="0" fontId="19" fillId="29" borderId="46" xfId="0" applyFont="1" applyFill="1" applyBorder="1" applyAlignment="1">
      <alignment horizontal="center" vertical="center" wrapText="1"/>
    </xf>
    <xf numFmtId="0" fontId="19" fillId="29" borderId="49" xfId="0" applyFont="1" applyFill="1" applyBorder="1" applyAlignment="1">
      <alignment horizontal="center" vertical="center"/>
    </xf>
    <xf numFmtId="0" fontId="19" fillId="29" borderId="33" xfId="0" applyFont="1" applyFill="1" applyBorder="1" applyAlignment="1">
      <alignment horizontal="center" vertical="center"/>
    </xf>
    <xf numFmtId="0" fontId="19" fillId="29" borderId="61" xfId="0" applyFont="1" applyFill="1" applyBorder="1" applyAlignment="1">
      <alignment horizontal="center" vertical="center"/>
    </xf>
    <xf numFmtId="0" fontId="19" fillId="29" borderId="40" xfId="0" applyFont="1" applyFill="1" applyBorder="1" applyAlignment="1">
      <alignment horizontal="center" vertical="center"/>
    </xf>
    <xf numFmtId="0" fontId="19" fillId="33" borderId="65" xfId="0" applyFont="1" applyFill="1" applyBorder="1" applyAlignment="1">
      <alignment horizontal="center" vertical="center" wrapText="1"/>
    </xf>
    <xf numFmtId="0" fontId="19" fillId="33" borderId="46" xfId="0" applyFont="1" applyFill="1" applyBorder="1" applyAlignment="1">
      <alignment horizontal="center" vertical="center" wrapText="1"/>
    </xf>
    <xf numFmtId="0" fontId="18" fillId="29" borderId="70" xfId="0" applyNumberFormat="1" applyFont="1" applyFill="1" applyBorder="1" applyAlignment="1">
      <alignment horizontal="center" vertical="center"/>
    </xf>
    <xf numFmtId="0" fontId="19" fillId="29" borderId="67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lado\My%20Documents\privla&#269;%202013\K&#243;pia%20-%20Svidnk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bota_I_kolo_sekt_A"/>
      <sheetName val="Sobota_I_kolo_sekt_B"/>
      <sheetName val="Sobota_I_kolo_sekt_C"/>
      <sheetName val="Sobota_I_kolo_sekt_D"/>
      <sheetName val="Celkovo_sobota_I_kola"/>
      <sheetName val="Nedela_I_kolo_sekt_A"/>
      <sheetName val="Nedela_I_kolo_sekt_B"/>
      <sheetName val="Nedela_I_kolo_sekt_C"/>
      <sheetName val="Nedela_I_kolo_sekt_D"/>
      <sheetName val="Celkovo_nedela_I_kola"/>
      <sheetName val="Celkovy_výsledok_Vikend"/>
      <sheetName val="Celkovo_Preteky"/>
    </sheetNames>
    <sheetDataSet>
      <sheetData sheetId="9">
        <row r="5">
          <cell r="R5">
            <v>100</v>
          </cell>
        </row>
        <row r="6">
          <cell r="R6">
            <v>89</v>
          </cell>
        </row>
        <row r="7">
          <cell r="R7">
            <v>92</v>
          </cell>
        </row>
        <row r="8">
          <cell r="R8">
            <v>94</v>
          </cell>
        </row>
        <row r="9">
          <cell r="R9">
            <v>39</v>
          </cell>
        </row>
        <row r="10">
          <cell r="R10">
            <v>69</v>
          </cell>
        </row>
        <row r="11">
          <cell r="R11">
            <v>74</v>
          </cell>
        </row>
        <row r="12">
          <cell r="R12">
            <v>148</v>
          </cell>
        </row>
        <row r="13">
          <cell r="R13">
            <v>46</v>
          </cell>
        </row>
        <row r="14">
          <cell r="R14">
            <v>59</v>
          </cell>
        </row>
        <row r="15">
          <cell r="R15">
            <v>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6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3.00390625" style="0" customWidth="1"/>
    <col min="2" max="3" width="5.57421875" style="0" bestFit="1" customWidth="1"/>
    <col min="4" max="4" width="19.28125" style="0" customWidth="1"/>
    <col min="5" max="5" width="12.8515625" style="0" customWidth="1"/>
    <col min="6" max="6" width="11.7109375" style="0" bestFit="1" customWidth="1"/>
    <col min="7" max="7" width="9.421875" style="0" bestFit="1" customWidth="1"/>
    <col min="8" max="8" width="9.00390625" style="0" bestFit="1" customWidth="1"/>
    <col min="9" max="9" width="10.28125" style="0" hidden="1" customWidth="1"/>
    <col min="11" max="11" width="9.57421875" style="0" bestFit="1" customWidth="1"/>
    <col min="12" max="12" width="9.00390625" style="0" bestFit="1" customWidth="1"/>
    <col min="13" max="13" width="0" style="0" hidden="1" customWidth="1"/>
    <col min="14" max="14" width="11.57421875" style="0" customWidth="1"/>
    <col min="15" max="15" width="10.57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3.5" thickBot="1"/>
    <row r="2" spans="2:20" ht="18.75" thickBot="1">
      <c r="B2" s="140" t="s">
        <v>99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2:20" ht="39" thickBot="1">
      <c r="B3" s="141" t="s">
        <v>0</v>
      </c>
      <c r="C3" s="141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8.75">
      <c r="B4" s="16" t="s">
        <v>25</v>
      </c>
      <c r="C4" s="17" t="s">
        <v>21</v>
      </c>
      <c r="D4" s="18" t="s">
        <v>140</v>
      </c>
      <c r="E4" s="61" t="s">
        <v>141</v>
      </c>
      <c r="F4" s="22" t="s">
        <v>54</v>
      </c>
      <c r="G4" s="30">
        <v>0.1</v>
      </c>
      <c r="H4" s="31">
        <v>1</v>
      </c>
      <c r="I4" s="52">
        <f aca="true" t="shared" si="0" ref="I4:I15">COUNTIF(G$4:G$15,"&lt;"&amp;G4)*ROWS(G$4:G$15)+COUNTIF(H$4:H$15,"&lt;"&amp;H4)</f>
        <v>65</v>
      </c>
      <c r="J4" s="55">
        <f aca="true" t="shared" si="1" ref="J4:J15">IF(COUNTIF(I$4:I$15,I4)&gt;1,RANK(I4,I$4:I$15,0)+(COUNT(I$4:I$15)+1-RANK(I4,I$4:I$15,0)-RANK(I4,I$4:I$15,1))/2,RANK(I4,I$4:I$15,0)+(COUNT(I$4:I$15)+1-RANK(I4,I$4:I$15,0)-RANK(I4,I$4:I$15,1)))</f>
        <v>7</v>
      </c>
      <c r="K4" s="125">
        <v>8.3</v>
      </c>
      <c r="L4" s="31">
        <v>9</v>
      </c>
      <c r="M4" s="52">
        <f aca="true" t="shared" si="2" ref="M4:M15">COUNTIF(K$4:K$15,"&lt;"&amp;K4)*ROWS(K$4:K$15)+COUNTIF(L$4:L$15,"&lt;"&amp;L4)</f>
        <v>130</v>
      </c>
      <c r="N4" s="55">
        <f aca="true" t="shared" si="3" ref="N4:N15">IF(COUNTIF(M$4:M$15,M4)&gt;1,RANK(M4,M$4:M$15,0)+(COUNT(M$4:M$15)+1-RANK(M4,M$4:M$15,0)-RANK(M4,M$4:M$15,1))/2,RANK(M4,M$4:M$15,0)+(COUNT(M$4:M$15)+1-RANK(M4,M$4:M$15,0)-RANK(M4,M$4:M$15,1)))</f>
        <v>2</v>
      </c>
      <c r="O4" s="49">
        <f aca="true" t="shared" si="4" ref="O4:O15">SUM(J4,N4)</f>
        <v>9</v>
      </c>
      <c r="P4" s="46">
        <f aca="true" t="shared" si="5" ref="P4:P15">SUM(K4,G4)</f>
        <v>8.4</v>
      </c>
      <c r="Q4" s="32">
        <f aca="true" t="shared" si="6" ref="Q4:Q15">SUM(L4,H4)</f>
        <v>10</v>
      </c>
      <c r="R4" s="37">
        <f aca="true" t="shared" si="7" ref="R4:R15">(COUNTIF(O$4:O$15,"&gt;"&amp;O4)*ROWS(O$4:O$14)+COUNTIF(P$4:P$15,"&lt;"&amp;P4))*ROWS(O$4:O$15)+COUNTIF(Q$4:Q$15,"&lt;"&amp;Q4)</f>
        <v>1016</v>
      </c>
      <c r="S4" s="43">
        <f aca="true" t="shared" si="8" ref="S4:S15">IF(COUNTIF(R$4:R$15,R4)&gt;1,RANK(R4,R$4:R$15,0)+(COUNT(R$4:R$15)+1-RANK(R4,R$4:R$15,0)-RANK(R4,R$4:R$15,1))/2,RANK(R4,R$4:R$15,0)+(COUNT(R$4:R$15)+1-RANK(R4,R$4:R$15,0)-RANK(R4,R$4:R$15,1)))</f>
        <v>5</v>
      </c>
      <c r="T4" s="40">
        <v>10</v>
      </c>
    </row>
    <row r="5" spans="2:20" ht="18.75">
      <c r="B5" s="19" t="s">
        <v>19</v>
      </c>
      <c r="C5" s="1" t="s">
        <v>15</v>
      </c>
      <c r="D5" s="98" t="s">
        <v>137</v>
      </c>
      <c r="E5" s="62" t="s">
        <v>138</v>
      </c>
      <c r="F5" s="23" t="s">
        <v>50</v>
      </c>
      <c r="G5" s="33">
        <v>2.1</v>
      </c>
      <c r="H5" s="28">
        <v>3</v>
      </c>
      <c r="I5" s="53">
        <f t="shared" si="0"/>
        <v>79</v>
      </c>
      <c r="J5" s="56">
        <f t="shared" si="1"/>
        <v>6</v>
      </c>
      <c r="K5" s="58">
        <v>0</v>
      </c>
      <c r="L5" s="28">
        <v>0</v>
      </c>
      <c r="M5" s="53">
        <f t="shared" si="2"/>
        <v>0</v>
      </c>
      <c r="N5" s="56">
        <f t="shared" si="3"/>
        <v>11.5</v>
      </c>
      <c r="O5" s="50">
        <f t="shared" si="4"/>
        <v>17.5</v>
      </c>
      <c r="P5" s="47">
        <f t="shared" si="5"/>
        <v>2.1</v>
      </c>
      <c r="Q5" s="29">
        <f t="shared" si="6"/>
        <v>3</v>
      </c>
      <c r="R5" s="38">
        <f t="shared" si="7"/>
        <v>581</v>
      </c>
      <c r="S5" s="44">
        <f t="shared" si="8"/>
        <v>8</v>
      </c>
      <c r="T5" s="41">
        <v>0</v>
      </c>
    </row>
    <row r="6" spans="2:20" ht="18.75">
      <c r="B6" s="19" t="s">
        <v>16</v>
      </c>
      <c r="C6" s="1" t="s">
        <v>91</v>
      </c>
      <c r="D6" s="99" t="s">
        <v>135</v>
      </c>
      <c r="E6" s="62" t="s">
        <v>113</v>
      </c>
      <c r="F6" s="23" t="s">
        <v>62</v>
      </c>
      <c r="G6" s="33">
        <v>0</v>
      </c>
      <c r="H6" s="28">
        <v>0</v>
      </c>
      <c r="I6" s="53">
        <f t="shared" si="0"/>
        <v>0</v>
      </c>
      <c r="J6" s="56">
        <f t="shared" si="1"/>
        <v>10</v>
      </c>
      <c r="K6" s="58">
        <v>2</v>
      </c>
      <c r="L6" s="28">
        <v>1</v>
      </c>
      <c r="M6" s="53">
        <f t="shared" si="2"/>
        <v>50</v>
      </c>
      <c r="N6" s="56">
        <f t="shared" si="3"/>
        <v>8</v>
      </c>
      <c r="O6" s="50">
        <f t="shared" si="4"/>
        <v>18</v>
      </c>
      <c r="P6" s="47">
        <f t="shared" si="5"/>
        <v>2</v>
      </c>
      <c r="Q6" s="29">
        <f t="shared" si="6"/>
        <v>1</v>
      </c>
      <c r="R6" s="38">
        <f t="shared" si="7"/>
        <v>433</v>
      </c>
      <c r="S6" s="44">
        <f t="shared" si="8"/>
        <v>9</v>
      </c>
      <c r="T6" s="41">
        <v>0</v>
      </c>
    </row>
    <row r="7" spans="2:20" ht="18.75">
      <c r="B7" s="19" t="s">
        <v>28</v>
      </c>
      <c r="C7" s="1" t="s">
        <v>24</v>
      </c>
      <c r="D7" s="98" t="s">
        <v>142</v>
      </c>
      <c r="E7" s="62" t="s">
        <v>143</v>
      </c>
      <c r="F7" s="23" t="s">
        <v>56</v>
      </c>
      <c r="G7" s="33">
        <v>9</v>
      </c>
      <c r="H7" s="28">
        <v>6</v>
      </c>
      <c r="I7" s="53">
        <f t="shared" si="0"/>
        <v>130</v>
      </c>
      <c r="J7" s="56">
        <f t="shared" si="1"/>
        <v>2</v>
      </c>
      <c r="K7" s="121">
        <v>5.5</v>
      </c>
      <c r="L7" s="28">
        <v>4</v>
      </c>
      <c r="M7" s="53">
        <f t="shared" si="2"/>
        <v>104</v>
      </c>
      <c r="N7" s="56">
        <f t="shared" si="3"/>
        <v>4</v>
      </c>
      <c r="O7" s="50">
        <f t="shared" si="4"/>
        <v>6</v>
      </c>
      <c r="P7" s="47">
        <f t="shared" si="5"/>
        <v>14.5</v>
      </c>
      <c r="Q7" s="29">
        <f t="shared" si="6"/>
        <v>10</v>
      </c>
      <c r="R7" s="38">
        <f t="shared" si="7"/>
        <v>1448</v>
      </c>
      <c r="S7" s="44">
        <f t="shared" si="8"/>
        <v>2</v>
      </c>
      <c r="T7" s="41">
        <v>25</v>
      </c>
    </row>
    <row r="8" spans="2:20" ht="18.75">
      <c r="B8" s="19" t="s">
        <v>24</v>
      </c>
      <c r="C8" s="1" t="s">
        <v>28</v>
      </c>
      <c r="D8" s="98" t="s">
        <v>133</v>
      </c>
      <c r="E8" s="62" t="s">
        <v>114</v>
      </c>
      <c r="F8" s="23" t="s">
        <v>59</v>
      </c>
      <c r="G8" s="33">
        <v>0</v>
      </c>
      <c r="H8" s="28">
        <v>0</v>
      </c>
      <c r="I8" s="53">
        <f t="shared" si="0"/>
        <v>0</v>
      </c>
      <c r="J8" s="56">
        <f t="shared" si="1"/>
        <v>10</v>
      </c>
      <c r="K8" s="58">
        <v>4</v>
      </c>
      <c r="L8" s="28">
        <v>1</v>
      </c>
      <c r="M8" s="53">
        <f t="shared" si="2"/>
        <v>74</v>
      </c>
      <c r="N8" s="56">
        <f t="shared" si="3"/>
        <v>6</v>
      </c>
      <c r="O8" s="50">
        <f t="shared" si="4"/>
        <v>16</v>
      </c>
      <c r="P8" s="47">
        <f t="shared" si="5"/>
        <v>4</v>
      </c>
      <c r="Q8" s="29">
        <f t="shared" si="6"/>
        <v>1</v>
      </c>
      <c r="R8" s="38">
        <f t="shared" si="7"/>
        <v>721</v>
      </c>
      <c r="S8" s="44">
        <f t="shared" si="8"/>
        <v>7</v>
      </c>
      <c r="T8" s="41">
        <v>0</v>
      </c>
    </row>
    <row r="9" spans="2:20" ht="18.75">
      <c r="B9" s="19" t="s">
        <v>90</v>
      </c>
      <c r="C9" s="1" t="s">
        <v>19</v>
      </c>
      <c r="D9" s="98" t="s">
        <v>130</v>
      </c>
      <c r="E9" s="62" t="s">
        <v>115</v>
      </c>
      <c r="F9" s="23" t="s">
        <v>53</v>
      </c>
      <c r="G9" s="33">
        <v>4</v>
      </c>
      <c r="H9" s="28">
        <v>4</v>
      </c>
      <c r="I9" s="53">
        <f t="shared" si="0"/>
        <v>104</v>
      </c>
      <c r="J9" s="56">
        <f t="shared" si="1"/>
        <v>4</v>
      </c>
      <c r="K9" s="58">
        <v>6.6</v>
      </c>
      <c r="L9" s="28">
        <v>6</v>
      </c>
      <c r="M9" s="53">
        <f t="shared" si="2"/>
        <v>117</v>
      </c>
      <c r="N9" s="56">
        <f t="shared" si="3"/>
        <v>3</v>
      </c>
      <c r="O9" s="50">
        <f t="shared" si="4"/>
        <v>7</v>
      </c>
      <c r="P9" s="47">
        <f t="shared" si="5"/>
        <v>10.6</v>
      </c>
      <c r="Q9" s="29">
        <f t="shared" si="6"/>
        <v>10</v>
      </c>
      <c r="R9" s="38">
        <f t="shared" si="7"/>
        <v>1304</v>
      </c>
      <c r="S9" s="44">
        <f t="shared" si="8"/>
        <v>3</v>
      </c>
      <c r="T9" s="41">
        <v>20</v>
      </c>
    </row>
    <row r="10" spans="2:20" ht="18.75">
      <c r="B10" s="19" t="s">
        <v>22</v>
      </c>
      <c r="C10" s="1" t="s">
        <v>18</v>
      </c>
      <c r="D10" s="98" t="s">
        <v>139</v>
      </c>
      <c r="E10" s="62" t="s">
        <v>154</v>
      </c>
      <c r="F10" s="23" t="s">
        <v>52</v>
      </c>
      <c r="G10" s="33">
        <v>16.6</v>
      </c>
      <c r="H10" s="28">
        <v>20</v>
      </c>
      <c r="I10" s="53">
        <f t="shared" si="0"/>
        <v>143</v>
      </c>
      <c r="J10" s="56">
        <f t="shared" si="1"/>
        <v>1</v>
      </c>
      <c r="K10" s="58">
        <v>14.6</v>
      </c>
      <c r="L10" s="28">
        <v>10</v>
      </c>
      <c r="M10" s="53">
        <f t="shared" si="2"/>
        <v>143</v>
      </c>
      <c r="N10" s="56">
        <f t="shared" si="3"/>
        <v>1</v>
      </c>
      <c r="O10" s="50">
        <f t="shared" si="4"/>
        <v>2</v>
      </c>
      <c r="P10" s="47">
        <f t="shared" si="5"/>
        <v>31.200000000000003</v>
      </c>
      <c r="Q10" s="29">
        <f t="shared" si="6"/>
        <v>30</v>
      </c>
      <c r="R10" s="38">
        <f t="shared" si="7"/>
        <v>1595</v>
      </c>
      <c r="S10" s="44">
        <f t="shared" si="8"/>
        <v>1</v>
      </c>
      <c r="T10" s="41">
        <v>30</v>
      </c>
    </row>
    <row r="11" spans="2:20" ht="18.75">
      <c r="B11" s="19" t="s">
        <v>27</v>
      </c>
      <c r="C11" s="1" t="s">
        <v>30</v>
      </c>
      <c r="D11" s="98" t="s">
        <v>134</v>
      </c>
      <c r="E11" s="62" t="s">
        <v>117</v>
      </c>
      <c r="F11" s="23" t="s">
        <v>60</v>
      </c>
      <c r="G11" s="33">
        <v>0</v>
      </c>
      <c r="H11" s="28">
        <v>0</v>
      </c>
      <c r="I11" s="53">
        <f t="shared" si="0"/>
        <v>0</v>
      </c>
      <c r="J11" s="56">
        <f t="shared" si="1"/>
        <v>10</v>
      </c>
      <c r="K11" s="58">
        <v>1.5</v>
      </c>
      <c r="L11" s="28">
        <v>1</v>
      </c>
      <c r="M11" s="53">
        <f t="shared" si="2"/>
        <v>38</v>
      </c>
      <c r="N11" s="56">
        <f t="shared" si="3"/>
        <v>9</v>
      </c>
      <c r="O11" s="50">
        <f t="shared" si="4"/>
        <v>19</v>
      </c>
      <c r="P11" s="47">
        <f t="shared" si="5"/>
        <v>1.5</v>
      </c>
      <c r="Q11" s="29">
        <f t="shared" si="6"/>
        <v>1</v>
      </c>
      <c r="R11" s="38">
        <f t="shared" si="7"/>
        <v>289</v>
      </c>
      <c r="S11" s="44">
        <f t="shared" si="8"/>
        <v>10</v>
      </c>
      <c r="T11" s="41">
        <v>0</v>
      </c>
    </row>
    <row r="12" spans="2:20" s="178" customFormat="1" ht="18.75">
      <c r="B12" s="162" t="s">
        <v>30</v>
      </c>
      <c r="C12" s="163" t="s">
        <v>27</v>
      </c>
      <c r="D12" s="164" t="s">
        <v>144</v>
      </c>
      <c r="E12" s="165" t="s">
        <v>118</v>
      </c>
      <c r="F12" s="166" t="s">
        <v>58</v>
      </c>
      <c r="G12" s="167">
        <v>3</v>
      </c>
      <c r="H12" s="168">
        <v>2</v>
      </c>
      <c r="I12" s="169">
        <f t="shared" si="0"/>
        <v>90</v>
      </c>
      <c r="J12" s="170">
        <f t="shared" si="1"/>
        <v>5</v>
      </c>
      <c r="K12" s="171">
        <v>2.5</v>
      </c>
      <c r="L12" s="168">
        <v>2</v>
      </c>
      <c r="M12" s="169">
        <f t="shared" si="2"/>
        <v>66</v>
      </c>
      <c r="N12" s="170">
        <f t="shared" si="3"/>
        <v>7</v>
      </c>
      <c r="O12" s="172">
        <f t="shared" si="4"/>
        <v>12</v>
      </c>
      <c r="P12" s="173">
        <f t="shared" si="5"/>
        <v>5.5</v>
      </c>
      <c r="Q12" s="174">
        <f t="shared" si="6"/>
        <v>4</v>
      </c>
      <c r="R12" s="175">
        <f t="shared" si="7"/>
        <v>870</v>
      </c>
      <c r="S12" s="176">
        <f t="shared" si="8"/>
        <v>6</v>
      </c>
      <c r="T12" s="177">
        <v>5</v>
      </c>
    </row>
    <row r="13" spans="2:20" s="178" customFormat="1" ht="18.75">
      <c r="B13" s="162" t="s">
        <v>21</v>
      </c>
      <c r="C13" s="163" t="s">
        <v>25</v>
      </c>
      <c r="D13" s="164" t="s">
        <v>132</v>
      </c>
      <c r="E13" s="165" t="s">
        <v>119</v>
      </c>
      <c r="F13" s="166" t="s">
        <v>57</v>
      </c>
      <c r="G13" s="167">
        <v>0</v>
      </c>
      <c r="H13" s="168">
        <v>0</v>
      </c>
      <c r="I13" s="169">
        <f t="shared" si="0"/>
        <v>0</v>
      </c>
      <c r="J13" s="170">
        <f t="shared" si="1"/>
        <v>10</v>
      </c>
      <c r="K13" s="171">
        <v>0</v>
      </c>
      <c r="L13" s="168">
        <v>0</v>
      </c>
      <c r="M13" s="169">
        <f t="shared" si="2"/>
        <v>0</v>
      </c>
      <c r="N13" s="170">
        <f t="shared" si="3"/>
        <v>11.5</v>
      </c>
      <c r="O13" s="172">
        <f t="shared" si="4"/>
        <v>21.5</v>
      </c>
      <c r="P13" s="173">
        <f t="shared" si="5"/>
        <v>0</v>
      </c>
      <c r="Q13" s="174">
        <f t="shared" si="6"/>
        <v>0</v>
      </c>
      <c r="R13" s="175">
        <f t="shared" si="7"/>
        <v>0</v>
      </c>
      <c r="S13" s="176">
        <f t="shared" si="8"/>
        <v>12</v>
      </c>
      <c r="T13" s="177">
        <v>0</v>
      </c>
    </row>
    <row r="14" spans="2:20" ht="18.75">
      <c r="B14" s="19" t="s">
        <v>18</v>
      </c>
      <c r="C14" s="1" t="s">
        <v>22</v>
      </c>
      <c r="D14" s="7" t="s">
        <v>131</v>
      </c>
      <c r="E14" s="62" t="s">
        <v>136</v>
      </c>
      <c r="F14" s="23" t="s">
        <v>55</v>
      </c>
      <c r="G14" s="33">
        <v>0</v>
      </c>
      <c r="H14" s="28">
        <v>0</v>
      </c>
      <c r="I14" s="53">
        <f t="shared" si="0"/>
        <v>0</v>
      </c>
      <c r="J14" s="56">
        <f t="shared" si="1"/>
        <v>10</v>
      </c>
      <c r="K14" s="58">
        <v>1</v>
      </c>
      <c r="L14" s="28">
        <v>1</v>
      </c>
      <c r="M14" s="53">
        <f t="shared" si="2"/>
        <v>26</v>
      </c>
      <c r="N14" s="56">
        <f t="shared" si="3"/>
        <v>10</v>
      </c>
      <c r="O14" s="50">
        <f t="shared" si="4"/>
        <v>20</v>
      </c>
      <c r="P14" s="47">
        <f t="shared" si="5"/>
        <v>1</v>
      </c>
      <c r="Q14" s="29">
        <f t="shared" si="6"/>
        <v>1</v>
      </c>
      <c r="R14" s="38">
        <f t="shared" si="7"/>
        <v>145</v>
      </c>
      <c r="S14" s="44">
        <f t="shared" si="8"/>
        <v>11</v>
      </c>
      <c r="T14" s="41">
        <v>0</v>
      </c>
    </row>
    <row r="15" spans="2:20" ht="19.5" thickBot="1">
      <c r="B15" s="20" t="s">
        <v>61</v>
      </c>
      <c r="C15" s="21" t="s">
        <v>16</v>
      </c>
      <c r="D15" s="100" t="s">
        <v>145</v>
      </c>
      <c r="E15" s="63" t="s">
        <v>146</v>
      </c>
      <c r="F15" s="24" t="s">
        <v>51</v>
      </c>
      <c r="G15" s="34">
        <v>5</v>
      </c>
      <c r="H15" s="35">
        <v>4</v>
      </c>
      <c r="I15" s="54">
        <f t="shared" si="0"/>
        <v>116</v>
      </c>
      <c r="J15" s="57">
        <f t="shared" si="1"/>
        <v>3</v>
      </c>
      <c r="K15" s="59">
        <v>5</v>
      </c>
      <c r="L15" s="35">
        <v>3</v>
      </c>
      <c r="M15" s="54">
        <f t="shared" si="2"/>
        <v>91</v>
      </c>
      <c r="N15" s="57">
        <f t="shared" si="3"/>
        <v>5</v>
      </c>
      <c r="O15" s="51">
        <f t="shared" si="4"/>
        <v>8</v>
      </c>
      <c r="P15" s="48">
        <f t="shared" si="5"/>
        <v>10</v>
      </c>
      <c r="Q15" s="36">
        <f t="shared" si="6"/>
        <v>7</v>
      </c>
      <c r="R15" s="39">
        <f t="shared" si="7"/>
        <v>1159</v>
      </c>
      <c r="S15" s="45">
        <f t="shared" si="8"/>
        <v>4</v>
      </c>
      <c r="T15" s="42">
        <v>15</v>
      </c>
    </row>
    <row r="16" spans="2:20" ht="12.75">
      <c r="B16" s="93"/>
      <c r="C16" s="93"/>
      <c r="D16" s="93"/>
      <c r="E16" s="93"/>
      <c r="F16" s="93"/>
      <c r="G16" s="93"/>
      <c r="H16" s="93"/>
      <c r="I16" s="93"/>
      <c r="J16" s="93">
        <f>SUM(J4:J15)</f>
        <v>78</v>
      </c>
      <c r="K16" s="93"/>
      <c r="L16" s="93"/>
      <c r="M16" s="93"/>
      <c r="N16" s="93">
        <f>SUM(N4:N15)</f>
        <v>78</v>
      </c>
      <c r="O16" s="93">
        <f>SUM(O4:O15)</f>
        <v>156</v>
      </c>
      <c r="P16" s="93"/>
      <c r="Q16" s="93"/>
      <c r="R16" s="93"/>
      <c r="S16" s="93"/>
      <c r="T16" s="93">
        <f>SUM(T4:T15)</f>
        <v>105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A1">
      <selection activeCell="U13" sqref="U13"/>
    </sheetView>
  </sheetViews>
  <sheetFormatPr defaultColWidth="9.140625" defaultRowHeight="12.75"/>
  <cols>
    <col min="1" max="1" width="3.28125" style="0" customWidth="1"/>
    <col min="2" max="2" width="7.140625" style="0" customWidth="1"/>
    <col min="3" max="3" width="19.8515625" style="0" customWidth="1"/>
    <col min="4" max="4" width="8.57421875" style="0" bestFit="1" customWidth="1"/>
    <col min="5" max="5" width="8.00390625" style="0" customWidth="1"/>
    <col min="6" max="6" width="8.28125" style="0" bestFit="1" customWidth="1"/>
    <col min="7" max="7" width="8.57421875" style="0" bestFit="1" customWidth="1"/>
    <col min="8" max="9" width="8.00390625" style="0" customWidth="1"/>
    <col min="10" max="10" width="8.57421875" style="0" customWidth="1"/>
    <col min="11" max="12" width="8.00390625" style="0" customWidth="1"/>
    <col min="13" max="13" width="8.57421875" style="0" customWidth="1"/>
    <col min="14" max="15" width="8.00390625" style="0" customWidth="1"/>
    <col min="16" max="16" width="10.7109375" style="0" customWidth="1"/>
    <col min="17" max="18" width="9.28125" style="0" customWidth="1"/>
    <col min="19" max="19" width="9.851562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5"/>
    </row>
    <row r="2" spans="1:19" ht="54" customHeight="1" thickBot="1">
      <c r="A2" s="5"/>
      <c r="B2" s="150" t="s">
        <v>105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2"/>
    </row>
    <row r="3" spans="1:26" ht="16.5" customHeight="1" thickBot="1">
      <c r="A3" s="5"/>
      <c r="B3" s="158" t="s">
        <v>64</v>
      </c>
      <c r="C3" s="148" t="s">
        <v>2</v>
      </c>
      <c r="D3" s="153" t="s">
        <v>65</v>
      </c>
      <c r="E3" s="154"/>
      <c r="F3" s="154"/>
      <c r="G3" s="155" t="s">
        <v>66</v>
      </c>
      <c r="H3" s="154"/>
      <c r="I3" s="156"/>
      <c r="J3" s="153" t="s">
        <v>67</v>
      </c>
      <c r="K3" s="154"/>
      <c r="L3" s="154"/>
      <c r="M3" s="155" t="s">
        <v>68</v>
      </c>
      <c r="N3" s="154"/>
      <c r="O3" s="154"/>
      <c r="P3" s="142" t="s">
        <v>109</v>
      </c>
      <c r="Q3" s="144" t="s">
        <v>12</v>
      </c>
      <c r="R3" s="146" t="s">
        <v>70</v>
      </c>
      <c r="S3" s="148" t="s">
        <v>123</v>
      </c>
      <c r="T3" s="4" t="s">
        <v>72</v>
      </c>
      <c r="U3" s="5"/>
      <c r="V3" s="4" t="s">
        <v>73</v>
      </c>
      <c r="W3" s="4" t="s">
        <v>74</v>
      </c>
      <c r="X3" s="5"/>
      <c r="Y3" s="5"/>
      <c r="Z3" s="5"/>
    </row>
    <row r="4" spans="1:26" ht="23.25" thickBot="1">
      <c r="A4" s="5"/>
      <c r="B4" s="159"/>
      <c r="C4" s="157"/>
      <c r="D4" s="64" t="s">
        <v>71</v>
      </c>
      <c r="E4" s="60" t="s">
        <v>94</v>
      </c>
      <c r="F4" s="60" t="s">
        <v>95</v>
      </c>
      <c r="G4" s="66" t="s">
        <v>71</v>
      </c>
      <c r="H4" s="60" t="s">
        <v>94</v>
      </c>
      <c r="I4" s="65" t="s">
        <v>95</v>
      </c>
      <c r="J4" s="64" t="s">
        <v>71</v>
      </c>
      <c r="K4" s="60" t="s">
        <v>94</v>
      </c>
      <c r="L4" s="60" t="s">
        <v>95</v>
      </c>
      <c r="M4" s="66" t="s">
        <v>71</v>
      </c>
      <c r="N4" s="60" t="s">
        <v>94</v>
      </c>
      <c r="O4" s="60" t="s">
        <v>95</v>
      </c>
      <c r="P4" s="143"/>
      <c r="Q4" s="145"/>
      <c r="R4" s="147"/>
      <c r="S4" s="149"/>
      <c r="T4" s="4"/>
      <c r="U4" s="5"/>
      <c r="V4" s="4"/>
      <c r="W4" s="4"/>
      <c r="X4" s="5"/>
      <c r="Y4" s="5"/>
      <c r="Z4" s="5"/>
    </row>
    <row r="5" spans="1:26" ht="18.75" thickBot="1">
      <c r="A5" s="5"/>
      <c r="B5" s="74" t="s">
        <v>75</v>
      </c>
      <c r="C5" s="129" t="s">
        <v>111</v>
      </c>
      <c r="D5" s="130">
        <f>Nedela_I_kolo_sekt_A!S4</f>
        <v>13</v>
      </c>
      <c r="E5" s="127">
        <f>Nedela_I_kolo_sekt_A!Q4</f>
        <v>0</v>
      </c>
      <c r="F5" s="132">
        <f>Nedela_I_kolo_sekt_A!P4</f>
        <v>0</v>
      </c>
      <c r="G5" s="131">
        <f>Nedela_I_kolo_sekt_B!S4</f>
        <v>13</v>
      </c>
      <c r="H5" s="127">
        <f>Nedela_I_kolo_sekt_B!Q4</f>
        <v>0</v>
      </c>
      <c r="I5" s="132">
        <f>Nedela_I_kolo_sekt_B!P4</f>
        <v>0</v>
      </c>
      <c r="J5" s="131">
        <f>Nedela_I_kolo_sekt_C!S4</f>
        <v>13</v>
      </c>
      <c r="K5" s="127">
        <f>Nedela_I_kolo_sekt_C!Q4</f>
        <v>0</v>
      </c>
      <c r="L5" s="128">
        <f>Nedela_I_kolo_sekt_C!P4</f>
        <v>0</v>
      </c>
      <c r="M5" s="130">
        <f>Nedela_I_kolo_sekt_D!S4</f>
        <v>13</v>
      </c>
      <c r="N5" s="127">
        <f>Nedela_I_kolo_sekt_D!Q4</f>
        <v>0</v>
      </c>
      <c r="O5" s="132">
        <f>Nedela_I_kolo_sekt_D!P4</f>
        <v>0</v>
      </c>
      <c r="P5" s="67">
        <f>SUM(D5,G5,J5,M5)</f>
        <v>52</v>
      </c>
      <c r="Q5" s="68">
        <f>SUM(E5,H5,K5,N5)</f>
        <v>0</v>
      </c>
      <c r="R5" s="71">
        <f>SUM(F5,I5,L5,O5)</f>
        <v>0</v>
      </c>
      <c r="S5" s="82">
        <v>1</v>
      </c>
      <c r="T5">
        <v>44</v>
      </c>
      <c r="U5" s="5"/>
      <c r="V5" s="5">
        <v>18</v>
      </c>
      <c r="W5" s="5">
        <v>27</v>
      </c>
      <c r="X5" s="5"/>
      <c r="Y5" s="5"/>
      <c r="Z5" s="5"/>
    </row>
    <row r="6" spans="1:26" ht="18.75" thickBot="1">
      <c r="A6" s="5"/>
      <c r="B6" s="75" t="s">
        <v>76</v>
      </c>
      <c r="C6" s="96" t="s">
        <v>112</v>
      </c>
      <c r="D6" s="80">
        <f>Nedela_I_kolo_sekt_A!S5</f>
        <v>4</v>
      </c>
      <c r="E6" s="78">
        <f>Nedela_I_kolo_sekt_A!Q5</f>
        <v>10</v>
      </c>
      <c r="F6" s="81">
        <f>Nedela_I_kolo_sekt_A!P5</f>
        <v>11.1</v>
      </c>
      <c r="G6" s="131">
        <f>Nedela_I_kolo_sekt_B!S5</f>
        <v>13</v>
      </c>
      <c r="H6" s="127">
        <f>Nedela_I_kolo_sekt_B!Q5</f>
        <v>0</v>
      </c>
      <c r="I6" s="132">
        <f>Nedela_I_kolo_sekt_B!P5</f>
        <v>0</v>
      </c>
      <c r="J6" s="77">
        <f>Nedela_I_kolo_sekt_C!S5</f>
        <v>8.5</v>
      </c>
      <c r="K6" s="78">
        <f>Nedela_I_kolo_sekt_C!Q5</f>
        <v>2</v>
      </c>
      <c r="L6" s="79">
        <f>Nedela_I_kolo_sekt_C!P5</f>
        <v>0.2</v>
      </c>
      <c r="M6" s="80">
        <f>Nedela_I_kolo_sekt_D!S5</f>
        <v>10</v>
      </c>
      <c r="N6" s="78">
        <f>Nedela_I_kolo_sekt_D!Q5</f>
        <v>2</v>
      </c>
      <c r="O6" s="81">
        <f>Nedela_I_kolo_sekt_D!P5</f>
        <v>1.1</v>
      </c>
      <c r="P6" s="67">
        <f aca="true" t="shared" si="0" ref="P6:P16">SUM(D6,G6,J6,M6)</f>
        <v>35.5</v>
      </c>
      <c r="Q6" s="69">
        <f aca="true" t="shared" si="1" ref="Q6:R16">SUM(E6,H6,K6,N6)</f>
        <v>14</v>
      </c>
      <c r="R6" s="72">
        <f t="shared" si="1"/>
        <v>12.399999999999999</v>
      </c>
      <c r="S6" s="87">
        <v>1</v>
      </c>
      <c r="T6" s="6">
        <v>30</v>
      </c>
      <c r="U6" s="5"/>
      <c r="V6" s="5">
        <v>23</v>
      </c>
      <c r="W6" s="5">
        <v>11</v>
      </c>
      <c r="X6" s="5"/>
      <c r="Y6" s="5"/>
      <c r="Z6" s="5"/>
    </row>
    <row r="7" spans="1:26" ht="18.75" thickBot="1">
      <c r="A7" s="5"/>
      <c r="B7" s="75" t="s">
        <v>77</v>
      </c>
      <c r="C7" s="96" t="s">
        <v>113</v>
      </c>
      <c r="D7" s="80">
        <f>Nedela_I_kolo_sekt_A!S6</f>
        <v>9.5</v>
      </c>
      <c r="E7" s="78">
        <f>Nedela_I_kolo_sekt_A!Q6</f>
        <v>0</v>
      </c>
      <c r="F7" s="81">
        <f>Nedela_I_kolo_sekt_A!P6</f>
        <v>0</v>
      </c>
      <c r="G7" s="77">
        <f>Nedela_I_kolo_sekt_B!S6</f>
        <v>4</v>
      </c>
      <c r="H7" s="78">
        <f>Nedela_I_kolo_sekt_B!Q6</f>
        <v>6</v>
      </c>
      <c r="I7" s="81">
        <f>Nedela_I_kolo_sekt_B!P6</f>
        <v>7.1</v>
      </c>
      <c r="J7" s="77">
        <f>Nedela_I_kolo_sekt_C!S6</f>
        <v>3</v>
      </c>
      <c r="K7" s="78">
        <f>Nedela_I_kolo_sekt_C!Q6</f>
        <v>3</v>
      </c>
      <c r="L7" s="79">
        <f>Nedela_I_kolo_sekt_C!P6</f>
        <v>7</v>
      </c>
      <c r="M7" s="80">
        <f>Nedela_I_kolo_sekt_D!S6</f>
        <v>2</v>
      </c>
      <c r="N7" s="78">
        <f>Nedela_I_kolo_sekt_D!Q6</f>
        <v>25</v>
      </c>
      <c r="O7" s="81">
        <f>Nedela_I_kolo_sekt_D!P6</f>
        <v>19</v>
      </c>
      <c r="P7" s="67">
        <f t="shared" si="0"/>
        <v>18.5</v>
      </c>
      <c r="Q7" s="69">
        <f t="shared" si="1"/>
        <v>34</v>
      </c>
      <c r="R7" s="72">
        <f t="shared" si="1"/>
        <v>33.1</v>
      </c>
      <c r="S7" s="87">
        <v>1</v>
      </c>
      <c r="T7" s="5">
        <v>23</v>
      </c>
      <c r="U7" s="5"/>
      <c r="V7" s="5">
        <v>23</v>
      </c>
      <c r="W7" s="5">
        <v>5</v>
      </c>
      <c r="X7" s="5"/>
      <c r="Y7" s="5"/>
      <c r="Z7" s="5"/>
    </row>
    <row r="8" spans="1:26" ht="18.75" thickBot="1">
      <c r="A8" s="5"/>
      <c r="B8" s="75" t="s">
        <v>78</v>
      </c>
      <c r="C8" s="96" t="s">
        <v>121</v>
      </c>
      <c r="D8" s="80">
        <f>Nedela_I_kolo_sekt_A!S7</f>
        <v>8</v>
      </c>
      <c r="E8" s="78">
        <f>Nedela_I_kolo_sekt_A!Q7</f>
        <v>1</v>
      </c>
      <c r="F8" s="81">
        <f>Nedela_I_kolo_sekt_A!P7</f>
        <v>1</v>
      </c>
      <c r="G8" s="77">
        <f>Nedela_I_kolo_sekt_B!S7</f>
        <v>5</v>
      </c>
      <c r="H8" s="78">
        <f>Nedela_I_kolo_sekt_B!Q7</f>
        <v>4</v>
      </c>
      <c r="I8" s="81">
        <f>Nedela_I_kolo_sekt_B!P7</f>
        <v>6.6</v>
      </c>
      <c r="J8" s="77">
        <f>Nedela_I_kolo_sekt_C!S7</f>
        <v>8.5</v>
      </c>
      <c r="K8" s="78">
        <f>Nedela_I_kolo_sekt_C!Q7</f>
        <v>2</v>
      </c>
      <c r="L8" s="79">
        <f>Nedela_I_kolo_sekt_C!P7</f>
        <v>0.2</v>
      </c>
      <c r="M8" s="80">
        <f>Nedela_I_kolo_sekt_D!S7</f>
        <v>9</v>
      </c>
      <c r="N8" s="78">
        <f>Nedela_I_kolo_sekt_D!Q7</f>
        <v>2</v>
      </c>
      <c r="O8" s="81">
        <f>Nedela_I_kolo_sekt_D!P7</f>
        <v>1.6</v>
      </c>
      <c r="P8" s="67">
        <f t="shared" si="0"/>
        <v>30.5</v>
      </c>
      <c r="Q8" s="69">
        <f t="shared" si="1"/>
        <v>9</v>
      </c>
      <c r="R8" s="72">
        <f t="shared" si="1"/>
        <v>9.4</v>
      </c>
      <c r="S8" s="87">
        <v>1</v>
      </c>
      <c r="T8" s="5">
        <v>26</v>
      </c>
      <c r="U8" s="5"/>
      <c r="V8" s="5">
        <v>23</v>
      </c>
      <c r="W8" s="5">
        <v>27</v>
      </c>
      <c r="X8" s="5"/>
      <c r="Y8" s="5"/>
      <c r="Z8" s="5"/>
    </row>
    <row r="9" spans="1:26" ht="18.75" thickBot="1">
      <c r="A9" s="5"/>
      <c r="B9" s="75" t="s">
        <v>79</v>
      </c>
      <c r="C9" s="129" t="s">
        <v>114</v>
      </c>
      <c r="D9" s="130">
        <f>Nedela_I_kolo_sekt_A!S8</f>
        <v>13</v>
      </c>
      <c r="E9" s="127">
        <f>Nedela_I_kolo_sekt_A!Q8</f>
        <v>0</v>
      </c>
      <c r="F9" s="132">
        <f>Nedela_I_kolo_sekt_A!P8</f>
        <v>0</v>
      </c>
      <c r="G9" s="131">
        <f>Nedela_I_kolo_sekt_B!S8</f>
        <v>13</v>
      </c>
      <c r="H9" s="127">
        <f>Nedela_I_kolo_sekt_B!Q8</f>
        <v>0</v>
      </c>
      <c r="I9" s="132">
        <f>Nedela_I_kolo_sekt_B!P8</f>
        <v>0</v>
      </c>
      <c r="J9" s="131">
        <f>Nedela_I_kolo_sekt_C!S8</f>
        <v>13</v>
      </c>
      <c r="K9" s="127">
        <f>Nedela_I_kolo_sekt_C!Q8</f>
        <v>0</v>
      </c>
      <c r="L9" s="128">
        <f>Nedela_I_kolo_sekt_C!P8</f>
        <v>0</v>
      </c>
      <c r="M9" s="130">
        <f>Nedela_I_kolo_sekt_D!S8</f>
        <v>13</v>
      </c>
      <c r="N9" s="127">
        <f>Nedela_I_kolo_sekt_D!Q8</f>
        <v>0</v>
      </c>
      <c r="O9" s="132">
        <f>Nedela_I_kolo_sekt_D!P8</f>
        <v>0</v>
      </c>
      <c r="P9" s="67">
        <f t="shared" si="0"/>
        <v>52</v>
      </c>
      <c r="Q9" s="69">
        <f t="shared" si="1"/>
        <v>0</v>
      </c>
      <c r="R9" s="72">
        <f t="shared" si="1"/>
        <v>0</v>
      </c>
      <c r="S9" s="87">
        <v>1</v>
      </c>
      <c r="T9" s="5">
        <v>24</v>
      </c>
      <c r="U9" s="5"/>
      <c r="V9" s="5">
        <v>12</v>
      </c>
      <c r="W9" s="5">
        <v>14</v>
      </c>
      <c r="X9" s="5"/>
      <c r="Y9" s="5"/>
      <c r="Z9" s="5"/>
    </row>
    <row r="10" spans="1:26" ht="18.75" thickBot="1">
      <c r="A10" s="5"/>
      <c r="B10" s="75" t="s">
        <v>80</v>
      </c>
      <c r="C10" s="96" t="s">
        <v>115</v>
      </c>
      <c r="D10" s="80">
        <f>Nedela_I_kolo_sekt_A!S9</f>
        <v>1</v>
      </c>
      <c r="E10" s="78">
        <f>Nedela_I_kolo_sekt_A!Q9</f>
        <v>25</v>
      </c>
      <c r="F10" s="81">
        <f>Nedela_I_kolo_sekt_A!P9</f>
        <v>29.5</v>
      </c>
      <c r="G10" s="77">
        <f>Nedela_I_kolo_sekt_B!S9</f>
        <v>3</v>
      </c>
      <c r="H10" s="78">
        <f>Nedela_I_kolo_sekt_B!Q9</f>
        <v>6</v>
      </c>
      <c r="I10" s="81">
        <f>Nedela_I_kolo_sekt_B!P9</f>
        <v>12.5</v>
      </c>
      <c r="J10" s="77">
        <f>Nedela_I_kolo_sekt_C!S9</f>
        <v>6</v>
      </c>
      <c r="K10" s="78">
        <f>Nedela_I_kolo_sekt_C!Q9</f>
        <v>2</v>
      </c>
      <c r="L10" s="79">
        <f>Nedela_I_kolo_sekt_C!P9</f>
        <v>1.1</v>
      </c>
      <c r="M10" s="80">
        <f>Nedela_I_kolo_sekt_D!S9</f>
        <v>3</v>
      </c>
      <c r="N10" s="78">
        <f>Nedela_I_kolo_sekt_D!Q9</f>
        <v>10</v>
      </c>
      <c r="O10" s="81">
        <f>Nedela_I_kolo_sekt_D!P9</f>
        <v>15.7</v>
      </c>
      <c r="P10" s="67">
        <f t="shared" si="0"/>
        <v>13</v>
      </c>
      <c r="Q10" s="69">
        <f t="shared" si="1"/>
        <v>43</v>
      </c>
      <c r="R10" s="72">
        <f t="shared" si="1"/>
        <v>58.8</v>
      </c>
      <c r="S10" s="87">
        <v>1</v>
      </c>
      <c r="T10" s="5">
        <v>27</v>
      </c>
      <c r="U10" s="5"/>
      <c r="V10" s="5">
        <v>47</v>
      </c>
      <c r="W10" s="5">
        <v>5</v>
      </c>
      <c r="X10" s="5"/>
      <c r="Y10" s="5"/>
      <c r="Z10" s="5"/>
    </row>
    <row r="11" spans="1:26" ht="18.75" thickBot="1">
      <c r="A11" s="5"/>
      <c r="B11" s="75" t="s">
        <v>81</v>
      </c>
      <c r="C11" s="96" t="s">
        <v>116</v>
      </c>
      <c r="D11" s="80">
        <f>Nedela_I_kolo_sekt_A!S10</f>
        <v>2</v>
      </c>
      <c r="E11" s="78">
        <f>Nedela_I_kolo_sekt_A!Q10</f>
        <v>23</v>
      </c>
      <c r="F11" s="81">
        <f>Nedela_I_kolo_sekt_A!P10</f>
        <v>27.1</v>
      </c>
      <c r="G11" s="77">
        <f>Nedela_I_kolo_sekt_B!S10</f>
        <v>2</v>
      </c>
      <c r="H11" s="78">
        <f>Nedela_I_kolo_sekt_B!Q10</f>
        <v>20</v>
      </c>
      <c r="I11" s="81">
        <f>Nedela_I_kolo_sekt_B!P10</f>
        <v>13.4</v>
      </c>
      <c r="J11" s="77">
        <f>Nedela_I_kolo_sekt_C!S10</f>
        <v>1</v>
      </c>
      <c r="K11" s="78">
        <f>Nedela_I_kolo_sekt_C!Q10</f>
        <v>16</v>
      </c>
      <c r="L11" s="79">
        <f>Nedela_I_kolo_sekt_C!P10</f>
        <v>7.8999999999999995</v>
      </c>
      <c r="M11" s="80">
        <f>Nedela_I_kolo_sekt_D!S10</f>
        <v>1</v>
      </c>
      <c r="N11" s="78">
        <f>Nedela_I_kolo_sekt_D!Q10</f>
        <v>18</v>
      </c>
      <c r="O11" s="81">
        <f>Nedela_I_kolo_sekt_D!P10</f>
        <v>20.7</v>
      </c>
      <c r="P11" s="67">
        <f t="shared" si="0"/>
        <v>6</v>
      </c>
      <c r="Q11" s="69">
        <f t="shared" si="1"/>
        <v>77</v>
      </c>
      <c r="R11" s="72">
        <f t="shared" si="1"/>
        <v>69.1</v>
      </c>
      <c r="S11" s="87">
        <v>1</v>
      </c>
      <c r="T11" s="5">
        <v>7</v>
      </c>
      <c r="U11" s="5"/>
      <c r="V11" s="5">
        <v>18</v>
      </c>
      <c r="W11" s="5">
        <v>6</v>
      </c>
      <c r="X11" s="5"/>
      <c r="Y11" s="5"/>
      <c r="Z11" s="5"/>
    </row>
    <row r="12" spans="1:26" ht="18.75" thickBot="1">
      <c r="A12" s="5"/>
      <c r="B12" s="75" t="s">
        <v>82</v>
      </c>
      <c r="C12" s="96" t="s">
        <v>117</v>
      </c>
      <c r="D12" s="80">
        <f>Nedela_I_kolo_sekt_A!S11</f>
        <v>9.5</v>
      </c>
      <c r="E12" s="78">
        <f>Nedela_I_kolo_sekt_A!Q11</f>
        <v>0</v>
      </c>
      <c r="F12" s="81">
        <f>Nedela_I_kolo_sekt_A!P11</f>
        <v>0</v>
      </c>
      <c r="G12" s="77">
        <f>Nedela_I_kolo_sekt_B!S11</f>
        <v>1</v>
      </c>
      <c r="H12" s="78">
        <f>Nedela_I_kolo_sekt_B!Q11</f>
        <v>9</v>
      </c>
      <c r="I12" s="81">
        <f>Nedela_I_kolo_sekt_B!P11</f>
        <v>18</v>
      </c>
      <c r="J12" s="77">
        <f>Nedela_I_kolo_sekt_C!S11</f>
        <v>10</v>
      </c>
      <c r="K12" s="78">
        <f>Nedela_I_kolo_sekt_C!Q11</f>
        <v>0</v>
      </c>
      <c r="L12" s="79">
        <f>Nedela_I_kolo_sekt_C!P11</f>
        <v>0</v>
      </c>
      <c r="M12" s="80">
        <f>Nedela_I_kolo_sekt_D!S11</f>
        <v>5</v>
      </c>
      <c r="N12" s="78">
        <f>Nedela_I_kolo_sekt_D!Q11</f>
        <v>7</v>
      </c>
      <c r="O12" s="81">
        <f>Nedela_I_kolo_sekt_D!P11</f>
        <v>5.7</v>
      </c>
      <c r="P12" s="67">
        <f t="shared" si="0"/>
        <v>25.5</v>
      </c>
      <c r="Q12" s="69">
        <f t="shared" si="1"/>
        <v>16</v>
      </c>
      <c r="R12" s="72">
        <f t="shared" si="1"/>
        <v>23.7</v>
      </c>
      <c r="S12" s="87">
        <v>1</v>
      </c>
      <c r="T12" s="5">
        <v>11</v>
      </c>
      <c r="U12" s="5"/>
      <c r="V12" s="5">
        <v>23</v>
      </c>
      <c r="W12" s="5">
        <v>16</v>
      </c>
      <c r="X12" s="5"/>
      <c r="Y12" s="5"/>
      <c r="Z12" s="5"/>
    </row>
    <row r="13" spans="1:26" s="161" customFormat="1" ht="18.75" thickBot="1">
      <c r="A13" s="180"/>
      <c r="B13" s="181" t="s">
        <v>83</v>
      </c>
      <c r="C13" s="182" t="s">
        <v>118</v>
      </c>
      <c r="D13" s="183">
        <f>Nedela_I_kolo_sekt_A!S12</f>
        <v>3</v>
      </c>
      <c r="E13" s="184">
        <f>Nedela_I_kolo_sekt_A!Q12</f>
        <v>12</v>
      </c>
      <c r="F13" s="185">
        <f>Nedela_I_kolo_sekt_A!P12</f>
        <v>12.6</v>
      </c>
      <c r="G13" s="186">
        <f>Nedela_I_kolo_sekt_B!S12</f>
        <v>8</v>
      </c>
      <c r="H13" s="184">
        <f>Nedela_I_kolo_sekt_B!Q12</f>
        <v>3</v>
      </c>
      <c r="I13" s="185">
        <f>Nedela_I_kolo_sekt_B!P12</f>
        <v>2.1</v>
      </c>
      <c r="J13" s="186">
        <f>Nedela_I_kolo_sekt_C!S12</f>
        <v>7</v>
      </c>
      <c r="K13" s="184">
        <f>Nedela_I_kolo_sekt_C!Q12</f>
        <v>2</v>
      </c>
      <c r="L13" s="187">
        <f>Nedela_I_kolo_sekt_C!P12</f>
        <v>0.2</v>
      </c>
      <c r="M13" s="183">
        <f>Nedela_I_kolo_sekt_D!S12</f>
        <v>7</v>
      </c>
      <c r="N13" s="184">
        <f>Nedela_I_kolo_sekt_D!Q12</f>
        <v>4</v>
      </c>
      <c r="O13" s="185">
        <f>Nedela_I_kolo_sekt_D!P12</f>
        <v>6</v>
      </c>
      <c r="P13" s="188">
        <f t="shared" si="0"/>
        <v>25</v>
      </c>
      <c r="Q13" s="199">
        <f t="shared" si="1"/>
        <v>21</v>
      </c>
      <c r="R13" s="200">
        <f t="shared" si="1"/>
        <v>20.9</v>
      </c>
      <c r="S13" s="189">
        <v>1</v>
      </c>
      <c r="T13" s="180">
        <v>32</v>
      </c>
      <c r="U13" s="180"/>
      <c r="V13" s="180">
        <v>30</v>
      </c>
      <c r="W13" s="180">
        <v>16</v>
      </c>
      <c r="X13" s="180"/>
      <c r="Y13" s="180"/>
      <c r="Z13" s="180"/>
    </row>
    <row r="14" spans="1:26" s="161" customFormat="1" ht="18.75" thickBot="1">
      <c r="A14" s="180"/>
      <c r="B14" s="181" t="s">
        <v>84</v>
      </c>
      <c r="C14" s="182" t="s">
        <v>119</v>
      </c>
      <c r="D14" s="183">
        <f>Nedela_I_kolo_sekt_A!S13</f>
        <v>7</v>
      </c>
      <c r="E14" s="184">
        <f>Nedela_I_kolo_sekt_A!Q13</f>
        <v>1</v>
      </c>
      <c r="F14" s="185">
        <f>Nedela_I_kolo_sekt_A!P13</f>
        <v>1</v>
      </c>
      <c r="G14" s="186">
        <f>Nedela_I_kolo_sekt_B!S13</f>
        <v>9</v>
      </c>
      <c r="H14" s="184">
        <f>Nedela_I_kolo_sekt_B!Q13</f>
        <v>2</v>
      </c>
      <c r="I14" s="185">
        <f>Nedela_I_kolo_sekt_B!P13</f>
        <v>2.5</v>
      </c>
      <c r="J14" s="186">
        <f>Nedela_I_kolo_sekt_C!S13</f>
        <v>2</v>
      </c>
      <c r="K14" s="184">
        <f>Nedela_I_kolo_sekt_C!Q13</f>
        <v>3</v>
      </c>
      <c r="L14" s="187">
        <f>Nedela_I_kolo_sekt_C!P13</f>
        <v>5.5</v>
      </c>
      <c r="M14" s="183">
        <f>Nedela_I_kolo_sekt_D!S13</f>
        <v>4</v>
      </c>
      <c r="N14" s="184">
        <f>Nedela_I_kolo_sekt_D!Q13</f>
        <v>4</v>
      </c>
      <c r="O14" s="185">
        <f>Nedela_I_kolo_sekt_D!P13</f>
        <v>13</v>
      </c>
      <c r="P14" s="188">
        <f t="shared" si="0"/>
        <v>22</v>
      </c>
      <c r="Q14" s="199">
        <f t="shared" si="1"/>
        <v>10</v>
      </c>
      <c r="R14" s="200">
        <f t="shared" si="1"/>
        <v>22</v>
      </c>
      <c r="S14" s="189">
        <v>1</v>
      </c>
      <c r="T14" s="180">
        <v>18</v>
      </c>
      <c r="U14" s="180"/>
      <c r="V14" s="180">
        <v>19</v>
      </c>
      <c r="W14" s="180">
        <v>28</v>
      </c>
      <c r="X14" s="180"/>
      <c r="Y14" s="180"/>
      <c r="Z14" s="180"/>
    </row>
    <row r="15" spans="1:26" ht="18.75" thickBot="1">
      <c r="A15" s="5"/>
      <c r="B15" s="75" t="s">
        <v>85</v>
      </c>
      <c r="C15" s="96" t="s">
        <v>120</v>
      </c>
      <c r="D15" s="80">
        <f>Nedela_I_kolo_sekt_A!S14</f>
        <v>5</v>
      </c>
      <c r="E15" s="78">
        <f>Nedela_I_kolo_sekt_A!Q14</f>
        <v>2</v>
      </c>
      <c r="F15" s="81">
        <f>Nedela_I_kolo_sekt_A!P14</f>
        <v>1.1</v>
      </c>
      <c r="G15" s="77">
        <f>Nedela_I_kolo_sekt_B!S14</f>
        <v>7</v>
      </c>
      <c r="H15" s="78">
        <f>Nedela_I_kolo_sekt_B!Q14</f>
        <v>4</v>
      </c>
      <c r="I15" s="81">
        <f>Nedela_I_kolo_sekt_B!P14</f>
        <v>3.2</v>
      </c>
      <c r="J15" s="77">
        <f>Nedela_I_kolo_sekt_C!S14</f>
        <v>5</v>
      </c>
      <c r="K15" s="78">
        <f>Nedela_I_kolo_sekt_C!Q14</f>
        <v>5</v>
      </c>
      <c r="L15" s="79">
        <f>Nedela_I_kolo_sekt_C!P14</f>
        <v>3.2</v>
      </c>
      <c r="M15" s="80">
        <f>Nedela_I_kolo_sekt_D!S14</f>
        <v>6</v>
      </c>
      <c r="N15" s="78">
        <f>Nedela_I_kolo_sekt_D!Q14</f>
        <v>4</v>
      </c>
      <c r="O15" s="81">
        <f>Nedela_I_kolo_sekt_D!P14</f>
        <v>4.1</v>
      </c>
      <c r="P15" s="67">
        <f t="shared" si="0"/>
        <v>23</v>
      </c>
      <c r="Q15" s="69">
        <f t="shared" si="1"/>
        <v>15</v>
      </c>
      <c r="R15" s="72">
        <f t="shared" si="1"/>
        <v>11.600000000000001</v>
      </c>
      <c r="S15" s="87">
        <v>1</v>
      </c>
      <c r="T15" s="5">
        <v>39</v>
      </c>
      <c r="U15" s="5"/>
      <c r="V15" s="5">
        <v>18</v>
      </c>
      <c r="W15" s="5">
        <v>19</v>
      </c>
      <c r="X15" s="5"/>
      <c r="Y15" s="5"/>
      <c r="Z15" s="5"/>
    </row>
    <row r="16" spans="1:26" ht="18.75" thickBot="1">
      <c r="A16" s="5"/>
      <c r="B16" s="76" t="s">
        <v>86</v>
      </c>
      <c r="C16" s="96" t="s">
        <v>122</v>
      </c>
      <c r="D16" s="80">
        <f>Nedela_I_kolo_sekt_A!S15</f>
        <v>6</v>
      </c>
      <c r="E16" s="78">
        <f>Nedela_I_kolo_sekt_A!Q15</f>
        <v>5</v>
      </c>
      <c r="F16" s="81">
        <f>Nedela_I_kolo_sekt_A!P15</f>
        <v>3.2</v>
      </c>
      <c r="G16" s="77">
        <f>Nedela_I_kolo_sekt_B!S15</f>
        <v>6</v>
      </c>
      <c r="H16" s="78">
        <f>Nedela_I_kolo_sekt_B!Q15</f>
        <v>7</v>
      </c>
      <c r="I16" s="81">
        <f>Nedela_I_kolo_sekt_B!P15</f>
        <v>10</v>
      </c>
      <c r="J16" s="77">
        <f>Nedela_I_kolo_sekt_C!S15</f>
        <v>4</v>
      </c>
      <c r="K16" s="78">
        <f>Nedela_I_kolo_sekt_C!Q15</f>
        <v>5</v>
      </c>
      <c r="L16" s="79">
        <f>Nedela_I_kolo_sekt_C!P15</f>
        <v>9</v>
      </c>
      <c r="M16" s="80">
        <f>Nedela_I_kolo_sekt_D!S15</f>
        <v>8</v>
      </c>
      <c r="N16" s="78">
        <f>Nedela_I_kolo_sekt_D!Q15</f>
        <v>4</v>
      </c>
      <c r="O16" s="81">
        <f>Nedela_I_kolo_sekt_D!P15</f>
        <v>1.3</v>
      </c>
      <c r="P16" s="67">
        <f t="shared" si="0"/>
        <v>24</v>
      </c>
      <c r="Q16" s="70">
        <f t="shared" si="1"/>
        <v>21</v>
      </c>
      <c r="R16" s="73">
        <f t="shared" si="1"/>
        <v>23.5</v>
      </c>
      <c r="S16" s="92">
        <v>1</v>
      </c>
      <c r="T16" s="5">
        <v>12</v>
      </c>
      <c r="U16" s="5"/>
      <c r="V16" s="5">
        <v>28</v>
      </c>
      <c r="W16" s="5">
        <v>17</v>
      </c>
      <c r="X16" s="5"/>
      <c r="Y16" s="5"/>
      <c r="Z16" s="5"/>
    </row>
    <row r="17" spans="1:26" ht="12.75">
      <c r="A17" s="5"/>
      <c r="B17" s="93"/>
      <c r="C17" s="94"/>
      <c r="D17" s="95">
        <f>SUM(D5:D16)</f>
        <v>81</v>
      </c>
      <c r="E17" s="95">
        <f aca="true" t="shared" si="2" ref="E17:P17">SUM(E5:E16)</f>
        <v>79</v>
      </c>
      <c r="F17" s="95">
        <f t="shared" si="2"/>
        <v>86.6</v>
      </c>
      <c r="G17" s="95">
        <f t="shared" si="2"/>
        <v>84</v>
      </c>
      <c r="H17" s="95">
        <f t="shared" si="2"/>
        <v>61</v>
      </c>
      <c r="I17" s="95">
        <f t="shared" si="2"/>
        <v>75.4</v>
      </c>
      <c r="J17" s="95">
        <f t="shared" si="2"/>
        <v>81</v>
      </c>
      <c r="K17" s="95">
        <f t="shared" si="2"/>
        <v>40</v>
      </c>
      <c r="L17" s="95">
        <f t="shared" si="2"/>
        <v>34.3</v>
      </c>
      <c r="M17" s="95">
        <f t="shared" si="2"/>
        <v>81</v>
      </c>
      <c r="N17" s="95">
        <f t="shared" si="2"/>
        <v>80</v>
      </c>
      <c r="O17" s="95">
        <f t="shared" si="2"/>
        <v>88.2</v>
      </c>
      <c r="P17" s="95">
        <f t="shared" si="2"/>
        <v>327</v>
      </c>
      <c r="Q17" s="94"/>
      <c r="R17" s="94"/>
      <c r="S17" s="94"/>
      <c r="T17" s="5"/>
      <c r="U17" s="5"/>
      <c r="V17" s="5"/>
      <c r="W17" s="5"/>
      <c r="X17" s="5"/>
      <c r="Y17" s="5"/>
      <c r="Z17" s="5"/>
    </row>
    <row r="18" spans="1:26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</sheetData>
  <sheetProtection selectLockedCells="1" selectUnlockedCells="1"/>
  <mergeCells count="11">
    <mergeCell ref="S3:S4"/>
    <mergeCell ref="B2:S2"/>
    <mergeCell ref="B3:B4"/>
    <mergeCell ref="C3:C4"/>
    <mergeCell ref="D3:F3"/>
    <mergeCell ref="G3:I3"/>
    <mergeCell ref="J3:L3"/>
    <mergeCell ref="M3:O3"/>
    <mergeCell ref="P3:P4"/>
    <mergeCell ref="Q3:Q4"/>
    <mergeCell ref="R3:R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G1">
      <selection activeCell="P7" sqref="P7"/>
    </sheetView>
  </sheetViews>
  <sheetFormatPr defaultColWidth="9.140625" defaultRowHeight="12.75"/>
  <cols>
    <col min="1" max="1" width="3.28125" style="0" customWidth="1"/>
    <col min="2" max="2" width="7.140625" style="0" customWidth="1"/>
    <col min="3" max="3" width="19.8515625" style="0" customWidth="1"/>
    <col min="4" max="4" width="13.00390625" style="0" customWidth="1"/>
    <col min="5" max="5" width="11.57421875" style="0" bestFit="1" customWidth="1"/>
    <col min="6" max="6" width="8.28125" style="0" bestFit="1" customWidth="1"/>
    <col min="7" max="7" width="11.57421875" style="0" bestFit="1" customWidth="1"/>
    <col min="8" max="8" width="12.140625" style="0" customWidth="1"/>
    <col min="9" max="12" width="12.28125" style="0" customWidth="1"/>
    <col min="13" max="13" width="29.140625" style="0" customWidth="1"/>
    <col min="14" max="14" width="11.57421875" style="0" customWidth="1"/>
    <col min="15" max="15" width="13.28125" style="0" customWidth="1"/>
    <col min="16" max="16" width="16.42187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5"/>
    </row>
    <row r="2" spans="1:16" ht="54" customHeight="1" thickBot="1">
      <c r="A2" s="5"/>
      <c r="B2" s="150" t="s">
        <v>106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2"/>
    </row>
    <row r="3" spans="1:23" ht="16.5" customHeight="1" thickBot="1">
      <c r="A3" s="5"/>
      <c r="B3" s="158" t="s">
        <v>64</v>
      </c>
      <c r="C3" s="148" t="s">
        <v>2</v>
      </c>
      <c r="D3" s="153" t="s">
        <v>96</v>
      </c>
      <c r="E3" s="154"/>
      <c r="F3" s="154"/>
      <c r="G3" s="155" t="s">
        <v>97</v>
      </c>
      <c r="H3" s="154"/>
      <c r="I3" s="156"/>
      <c r="J3" s="153" t="s">
        <v>98</v>
      </c>
      <c r="K3" s="154"/>
      <c r="L3" s="154"/>
      <c r="M3" s="142" t="s">
        <v>69</v>
      </c>
      <c r="N3" s="144" t="s">
        <v>12</v>
      </c>
      <c r="O3" s="146" t="s">
        <v>70</v>
      </c>
      <c r="P3" s="148" t="s">
        <v>71</v>
      </c>
      <c r="Q3" s="4" t="s">
        <v>72</v>
      </c>
      <c r="R3" s="5"/>
      <c r="S3" s="4" t="s">
        <v>73</v>
      </c>
      <c r="T3" s="4" t="s">
        <v>74</v>
      </c>
      <c r="U3" s="5"/>
      <c r="V3" s="5"/>
      <c r="W3" s="5"/>
    </row>
    <row r="4" spans="1:23" ht="23.25" thickBot="1">
      <c r="A4" s="5"/>
      <c r="B4" s="159"/>
      <c r="C4" s="157"/>
      <c r="D4" s="64" t="s">
        <v>71</v>
      </c>
      <c r="E4" s="60" t="s">
        <v>94</v>
      </c>
      <c r="F4" s="60" t="s">
        <v>95</v>
      </c>
      <c r="G4" s="66" t="s">
        <v>71</v>
      </c>
      <c r="H4" s="60" t="s">
        <v>94</v>
      </c>
      <c r="I4" s="65" t="s">
        <v>95</v>
      </c>
      <c r="J4" s="64" t="s">
        <v>71</v>
      </c>
      <c r="K4" s="60" t="s">
        <v>94</v>
      </c>
      <c r="L4" s="60" t="s">
        <v>95</v>
      </c>
      <c r="M4" s="160"/>
      <c r="N4" s="145"/>
      <c r="O4" s="147"/>
      <c r="P4" s="149"/>
      <c r="Q4" s="4"/>
      <c r="R4" s="5"/>
      <c r="S4" s="4"/>
      <c r="T4" s="4"/>
      <c r="U4" s="5"/>
      <c r="V4" s="5"/>
      <c r="W4" s="5"/>
    </row>
    <row r="5" spans="1:23" ht="18.75" thickBot="1">
      <c r="A5" s="5"/>
      <c r="B5" s="74" t="s">
        <v>75</v>
      </c>
      <c r="C5" s="96" t="s">
        <v>111</v>
      </c>
      <c r="D5" s="80">
        <f>Celkovo_sobota_I_kola!P5+Celkovo_nedela_I_kola!P5</f>
        <v>83</v>
      </c>
      <c r="E5" s="78">
        <f>Celkovo_sobota_I_kola!Q5+Celkovo_nedela_I_kola!Q5</f>
        <v>24</v>
      </c>
      <c r="F5" s="81">
        <f>Celkovo_sobota_I_kola!R5+Celkovo_nedela_I_kola!R5</f>
        <v>27</v>
      </c>
      <c r="G5" s="77"/>
      <c r="H5" s="78"/>
      <c r="I5" s="81"/>
      <c r="J5" s="77"/>
      <c r="K5" s="78"/>
      <c r="L5" s="79"/>
      <c r="M5" s="101">
        <f>SUM(D5,G5,J5,)</f>
        <v>83</v>
      </c>
      <c r="N5" s="104">
        <f>SUM(E5,H5,K5)</f>
        <v>24</v>
      </c>
      <c r="O5" s="72">
        <f>SUM(F5,I5,L5)</f>
        <v>27</v>
      </c>
      <c r="P5" s="82">
        <v>11</v>
      </c>
      <c r="Q5">
        <v>44</v>
      </c>
      <c r="R5" s="5"/>
      <c r="S5" s="5">
        <v>18</v>
      </c>
      <c r="T5" s="5">
        <v>27</v>
      </c>
      <c r="U5" s="5"/>
      <c r="V5" s="5"/>
      <c r="W5" s="5"/>
    </row>
    <row r="6" spans="1:23" ht="18.75" thickBot="1">
      <c r="A6" s="5"/>
      <c r="B6" s="75" t="s">
        <v>76</v>
      </c>
      <c r="C6" s="96" t="s">
        <v>112</v>
      </c>
      <c r="D6" s="80">
        <f>Celkovo_sobota_I_kola!P6+Celkovo_nedela_I_kola!P6</f>
        <v>77.5</v>
      </c>
      <c r="E6" s="78">
        <f>Celkovo_sobota_I_kola!Q6+Celkovo_nedela_I_kola!Q6</f>
        <v>25</v>
      </c>
      <c r="F6" s="81">
        <f>Celkovo_sobota_I_kola!R6+Celkovo_nedela_I_kola!R6</f>
        <v>18.9</v>
      </c>
      <c r="G6" s="83"/>
      <c r="H6" s="84"/>
      <c r="I6" s="86"/>
      <c r="J6" s="83"/>
      <c r="K6" s="84"/>
      <c r="L6" s="85"/>
      <c r="M6" s="102">
        <f aca="true" t="shared" si="0" ref="M6:M16">SUM(D6,G6,J6,)</f>
        <v>77.5</v>
      </c>
      <c r="N6" s="105">
        <f>SUM(E6,H6,K6)</f>
        <v>25</v>
      </c>
      <c r="O6" s="72">
        <f>SUM(F6,I6,L6)</f>
        <v>18.9</v>
      </c>
      <c r="P6" s="87">
        <v>10</v>
      </c>
      <c r="Q6" s="6">
        <v>30</v>
      </c>
      <c r="R6" s="5"/>
      <c r="S6" s="5">
        <v>23</v>
      </c>
      <c r="T6" s="5">
        <v>11</v>
      </c>
      <c r="U6" s="5"/>
      <c r="V6" s="5"/>
      <c r="W6" s="5"/>
    </row>
    <row r="7" spans="1:23" ht="18.75" thickBot="1">
      <c r="A7" s="5"/>
      <c r="B7" s="75" t="s">
        <v>77</v>
      </c>
      <c r="C7" s="96" t="s">
        <v>113</v>
      </c>
      <c r="D7" s="80">
        <f>Celkovo_sobota_I_kola!P7+Celkovo_nedela_I_kola!P7</f>
        <v>39.5</v>
      </c>
      <c r="E7" s="78">
        <f>Celkovo_sobota_I_kola!Q7+Celkovo_nedela_I_kola!Q7</f>
        <v>83</v>
      </c>
      <c r="F7" s="81">
        <f>Celkovo_sobota_I_kola!R7+Celkovo_nedela_I_kola!R7</f>
        <v>90.9</v>
      </c>
      <c r="G7" s="83"/>
      <c r="H7" s="84"/>
      <c r="I7" s="86"/>
      <c r="J7" s="83"/>
      <c r="K7" s="84"/>
      <c r="L7" s="85"/>
      <c r="M7" s="102">
        <f t="shared" si="0"/>
        <v>39.5</v>
      </c>
      <c r="N7" s="105">
        <f aca="true" t="shared" si="1" ref="N7:N16">SUM(E7,H7,K7)</f>
        <v>83</v>
      </c>
      <c r="O7" s="72">
        <f>SUM(F7,I7,L7)</f>
        <v>90.9</v>
      </c>
      <c r="P7" s="87">
        <v>3</v>
      </c>
      <c r="Q7" s="5">
        <v>23</v>
      </c>
      <c r="R7" s="5"/>
      <c r="S7" s="5">
        <v>23</v>
      </c>
      <c r="T7" s="5">
        <v>5</v>
      </c>
      <c r="U7" s="5"/>
      <c r="V7" s="5"/>
      <c r="W7" s="5"/>
    </row>
    <row r="8" spans="1:23" ht="18.75" thickBot="1">
      <c r="A8" s="5"/>
      <c r="B8" s="75" t="s">
        <v>78</v>
      </c>
      <c r="C8" s="96" t="s">
        <v>121</v>
      </c>
      <c r="D8" s="80">
        <f>Celkovo_sobota_I_kola!P8+Celkovo_nedela_I_kola!P8</f>
        <v>62.5</v>
      </c>
      <c r="E8" s="78">
        <f>Celkovo_sobota_I_kola!Q8+Celkovo_nedela_I_kola!Q8</f>
        <v>24</v>
      </c>
      <c r="F8" s="81">
        <f>Celkovo_sobota_I_kola!R8+Celkovo_nedela_I_kola!R8</f>
        <v>31.4</v>
      </c>
      <c r="G8" s="83"/>
      <c r="H8" s="84"/>
      <c r="I8" s="86"/>
      <c r="J8" s="83"/>
      <c r="K8" s="84"/>
      <c r="L8" s="85"/>
      <c r="M8" s="102">
        <f t="shared" si="0"/>
        <v>62.5</v>
      </c>
      <c r="N8" s="105">
        <f t="shared" si="1"/>
        <v>24</v>
      </c>
      <c r="O8" s="72">
        <f aca="true" t="shared" si="2" ref="O8:O16">SUM(F8,I8,L8)</f>
        <v>31.4</v>
      </c>
      <c r="P8" s="87">
        <v>9</v>
      </c>
      <c r="Q8" s="5">
        <v>26</v>
      </c>
      <c r="R8" s="5"/>
      <c r="S8" s="5">
        <v>23</v>
      </c>
      <c r="T8" s="5">
        <v>27</v>
      </c>
      <c r="U8" s="5"/>
      <c r="V8" s="5"/>
      <c r="W8" s="5"/>
    </row>
    <row r="9" spans="1:23" ht="18.75" thickBot="1">
      <c r="A9" s="5"/>
      <c r="B9" s="75" t="s">
        <v>79</v>
      </c>
      <c r="C9" s="96" t="s">
        <v>114</v>
      </c>
      <c r="D9" s="80">
        <f>Celkovo_sobota_I_kola!P9+Celkovo_nedela_I_kola!P9</f>
        <v>84</v>
      </c>
      <c r="E9" s="78">
        <f>Celkovo_sobota_I_kola!Q9+Celkovo_nedela_I_kola!Q9</f>
        <v>16</v>
      </c>
      <c r="F9" s="81">
        <f>Celkovo_sobota_I_kola!R9+Celkovo_nedela_I_kola!R9</f>
        <v>28.1</v>
      </c>
      <c r="G9" s="83"/>
      <c r="H9" s="84"/>
      <c r="I9" s="86"/>
      <c r="J9" s="83"/>
      <c r="K9" s="84"/>
      <c r="L9" s="85"/>
      <c r="M9" s="102">
        <f t="shared" si="0"/>
        <v>84</v>
      </c>
      <c r="N9" s="105">
        <f t="shared" si="1"/>
        <v>16</v>
      </c>
      <c r="O9" s="72">
        <f t="shared" si="2"/>
        <v>28.1</v>
      </c>
      <c r="P9" s="87">
        <v>12</v>
      </c>
      <c r="Q9" s="5">
        <v>24</v>
      </c>
      <c r="R9" s="5"/>
      <c r="S9" s="5">
        <v>12</v>
      </c>
      <c r="T9" s="5">
        <v>14</v>
      </c>
      <c r="U9" s="5"/>
      <c r="V9" s="5"/>
      <c r="W9" s="5"/>
    </row>
    <row r="10" spans="1:23" ht="18.75" thickBot="1">
      <c r="A10" s="5"/>
      <c r="B10" s="75" t="s">
        <v>80</v>
      </c>
      <c r="C10" s="96" t="s">
        <v>115</v>
      </c>
      <c r="D10" s="80">
        <f>Celkovo_sobota_I_kola!P10+Celkovo_nedela_I_kola!P10</f>
        <v>26</v>
      </c>
      <c r="E10" s="78">
        <f>Celkovo_sobota_I_kola!Q10+Celkovo_nedela_I_kola!Q10</f>
        <v>92</v>
      </c>
      <c r="F10" s="81">
        <f>Celkovo_sobota_I_kola!R10+Celkovo_nedela_I_kola!R10</f>
        <v>122.6</v>
      </c>
      <c r="G10" s="83"/>
      <c r="H10" s="84"/>
      <c r="I10" s="86"/>
      <c r="J10" s="83"/>
      <c r="K10" s="84"/>
      <c r="L10" s="85"/>
      <c r="M10" s="102">
        <f t="shared" si="0"/>
        <v>26</v>
      </c>
      <c r="N10" s="105">
        <f t="shared" si="1"/>
        <v>92</v>
      </c>
      <c r="O10" s="72">
        <f t="shared" si="2"/>
        <v>122.6</v>
      </c>
      <c r="P10" s="87">
        <v>2</v>
      </c>
      <c r="Q10" s="5">
        <v>27</v>
      </c>
      <c r="R10" s="5"/>
      <c r="S10" s="5">
        <v>47</v>
      </c>
      <c r="T10" s="5">
        <v>5</v>
      </c>
      <c r="U10" s="5"/>
      <c r="V10" s="5"/>
      <c r="W10" s="5"/>
    </row>
    <row r="11" spans="1:23" ht="18.75" thickBot="1">
      <c r="A11" s="5"/>
      <c r="B11" s="75" t="s">
        <v>81</v>
      </c>
      <c r="C11" s="96" t="s">
        <v>116</v>
      </c>
      <c r="D11" s="80">
        <f>Celkovo_sobota_I_kola!P11+Celkovo_nedela_I_kola!P11</f>
        <v>15</v>
      </c>
      <c r="E11" s="78">
        <f>Celkovo_sobota_I_kola!Q11+Celkovo_nedela_I_kola!Q11</f>
        <v>171</v>
      </c>
      <c r="F11" s="81">
        <f>Celkovo_sobota_I_kola!R11+Celkovo_nedela_I_kola!R11</f>
        <v>159.5</v>
      </c>
      <c r="G11" s="83"/>
      <c r="H11" s="84"/>
      <c r="I11" s="86"/>
      <c r="J11" s="83"/>
      <c r="K11" s="84"/>
      <c r="L11" s="85"/>
      <c r="M11" s="102">
        <f t="shared" si="0"/>
        <v>15</v>
      </c>
      <c r="N11" s="105">
        <f t="shared" si="1"/>
        <v>171</v>
      </c>
      <c r="O11" s="72">
        <f t="shared" si="2"/>
        <v>159.5</v>
      </c>
      <c r="P11" s="87">
        <v>1</v>
      </c>
      <c r="Q11" s="5">
        <v>7</v>
      </c>
      <c r="R11" s="5"/>
      <c r="S11" s="5">
        <v>18</v>
      </c>
      <c r="T11" s="5">
        <v>6</v>
      </c>
      <c r="U11" s="5"/>
      <c r="V11" s="5"/>
      <c r="W11" s="5"/>
    </row>
    <row r="12" spans="1:23" ht="18.75" thickBot="1">
      <c r="A12" s="5"/>
      <c r="B12" s="75" t="s">
        <v>82</v>
      </c>
      <c r="C12" s="96" t="s">
        <v>117</v>
      </c>
      <c r="D12" s="80">
        <f>Celkovo_sobota_I_kola!P12+Celkovo_nedela_I_kola!P12</f>
        <v>56.5</v>
      </c>
      <c r="E12" s="78">
        <f>Celkovo_sobota_I_kola!Q12+Celkovo_nedela_I_kola!Q12</f>
        <v>37</v>
      </c>
      <c r="F12" s="81">
        <f>Celkovo_sobota_I_kola!R12+Celkovo_nedela_I_kola!R12</f>
        <v>54.7</v>
      </c>
      <c r="G12" s="83"/>
      <c r="H12" s="84"/>
      <c r="I12" s="86"/>
      <c r="J12" s="83"/>
      <c r="K12" s="84"/>
      <c r="L12" s="85"/>
      <c r="M12" s="102">
        <f t="shared" si="0"/>
        <v>56.5</v>
      </c>
      <c r="N12" s="105">
        <f t="shared" si="1"/>
        <v>37</v>
      </c>
      <c r="O12" s="72">
        <f t="shared" si="2"/>
        <v>54.7</v>
      </c>
      <c r="P12" s="87">
        <v>7</v>
      </c>
      <c r="Q12" s="5">
        <v>11</v>
      </c>
      <c r="R12" s="5"/>
      <c r="S12" s="5">
        <v>23</v>
      </c>
      <c r="T12" s="5">
        <v>16</v>
      </c>
      <c r="U12" s="5"/>
      <c r="V12" s="5"/>
      <c r="W12" s="5"/>
    </row>
    <row r="13" spans="1:23" s="178" customFormat="1" ht="18.75" thickBot="1">
      <c r="A13" s="190"/>
      <c r="B13" s="181" t="s">
        <v>83</v>
      </c>
      <c r="C13" s="191" t="s">
        <v>118</v>
      </c>
      <c r="D13" s="192">
        <f>Celkovo_sobota_I_kola!P13+Celkovo_nedela_I_kola!P13</f>
        <v>40</v>
      </c>
      <c r="E13" s="193">
        <f>Celkovo_sobota_I_kola!Q13+Celkovo_nedela_I_kola!Q13</f>
        <v>64</v>
      </c>
      <c r="F13" s="194">
        <f>Celkovo_sobota_I_kola!R13+Celkovo_nedela_I_kola!R13</f>
        <v>79.69999999999999</v>
      </c>
      <c r="G13" s="202"/>
      <c r="H13" s="203"/>
      <c r="I13" s="204"/>
      <c r="J13" s="202"/>
      <c r="K13" s="203"/>
      <c r="L13" s="205"/>
      <c r="M13" s="201">
        <f t="shared" si="0"/>
        <v>40</v>
      </c>
      <c r="N13" s="206">
        <f t="shared" si="1"/>
        <v>64</v>
      </c>
      <c r="O13" s="207">
        <f t="shared" si="2"/>
        <v>79.69999999999999</v>
      </c>
      <c r="P13" s="189">
        <v>4</v>
      </c>
      <c r="Q13" s="190">
        <v>32</v>
      </c>
      <c r="R13" s="190"/>
      <c r="S13" s="190">
        <v>30</v>
      </c>
      <c r="T13" s="190">
        <v>16</v>
      </c>
      <c r="U13" s="190"/>
      <c r="V13" s="190"/>
      <c r="W13" s="190"/>
    </row>
    <row r="14" spans="1:23" s="178" customFormat="1" ht="18.75" thickBot="1">
      <c r="A14" s="190"/>
      <c r="B14" s="181" t="s">
        <v>84</v>
      </c>
      <c r="C14" s="191" t="s">
        <v>119</v>
      </c>
      <c r="D14" s="192">
        <f>Celkovo_sobota_I_kola!P14+Celkovo_nedela_I_kola!P14</f>
        <v>59</v>
      </c>
      <c r="E14" s="193">
        <f>Celkovo_sobota_I_kola!Q14+Celkovo_nedela_I_kola!Q14</f>
        <v>22</v>
      </c>
      <c r="F14" s="194">
        <f>Celkovo_sobota_I_kola!R14+Celkovo_nedela_I_kola!R14</f>
        <v>45</v>
      </c>
      <c r="G14" s="202"/>
      <c r="H14" s="203"/>
      <c r="I14" s="204"/>
      <c r="J14" s="202"/>
      <c r="K14" s="203"/>
      <c r="L14" s="205"/>
      <c r="M14" s="201">
        <f t="shared" si="0"/>
        <v>59</v>
      </c>
      <c r="N14" s="206">
        <f t="shared" si="1"/>
        <v>22</v>
      </c>
      <c r="O14" s="207">
        <f t="shared" si="2"/>
        <v>45</v>
      </c>
      <c r="P14" s="189">
        <v>8</v>
      </c>
      <c r="Q14" s="190">
        <v>18</v>
      </c>
      <c r="R14" s="190"/>
      <c r="S14" s="190">
        <v>19</v>
      </c>
      <c r="T14" s="190">
        <v>28</v>
      </c>
      <c r="U14" s="190"/>
      <c r="V14" s="190"/>
      <c r="W14" s="190"/>
    </row>
    <row r="15" spans="1:23" ht="18.75" thickBot="1">
      <c r="A15" s="5"/>
      <c r="B15" s="75" t="s">
        <v>85</v>
      </c>
      <c r="C15" s="96" t="s">
        <v>120</v>
      </c>
      <c r="D15" s="80">
        <f>Celkovo_sobota_I_kola!P15+Celkovo_nedela_I_kola!P15</f>
        <v>56</v>
      </c>
      <c r="E15" s="78">
        <f>Celkovo_sobota_I_kola!Q15+Celkovo_nedela_I_kola!Q15</f>
        <v>39</v>
      </c>
      <c r="F15" s="81">
        <f>Celkovo_sobota_I_kola!R15+Celkovo_nedela_I_kola!R15</f>
        <v>37.900000000000006</v>
      </c>
      <c r="G15" s="83"/>
      <c r="H15" s="84"/>
      <c r="I15" s="86"/>
      <c r="J15" s="83"/>
      <c r="K15" s="84"/>
      <c r="L15" s="85"/>
      <c r="M15" s="102">
        <f t="shared" si="0"/>
        <v>56</v>
      </c>
      <c r="N15" s="105">
        <f t="shared" si="1"/>
        <v>39</v>
      </c>
      <c r="O15" s="72">
        <f t="shared" si="2"/>
        <v>37.900000000000006</v>
      </c>
      <c r="P15" s="87">
        <v>6</v>
      </c>
      <c r="Q15" s="5">
        <v>39</v>
      </c>
      <c r="R15" s="5"/>
      <c r="S15" s="5">
        <v>18</v>
      </c>
      <c r="T15" s="5">
        <v>19</v>
      </c>
      <c r="U15" s="5"/>
      <c r="V15" s="5"/>
      <c r="W15" s="5"/>
    </row>
    <row r="16" spans="1:23" ht="18.75" thickBot="1">
      <c r="A16" s="5"/>
      <c r="B16" s="76" t="s">
        <v>86</v>
      </c>
      <c r="C16" s="96" t="s">
        <v>122</v>
      </c>
      <c r="D16" s="80">
        <f>Celkovo_sobota_I_kola!P16+Celkovo_nedela_I_kola!P16</f>
        <v>41</v>
      </c>
      <c r="E16" s="78">
        <f>Celkovo_sobota_I_kola!Q16+Celkovo_nedela_I_kola!Q16</f>
        <v>76</v>
      </c>
      <c r="F16" s="81">
        <f>Celkovo_sobota_I_kola!R16+Celkovo_nedela_I_kola!R16</f>
        <v>99.4</v>
      </c>
      <c r="G16" s="88"/>
      <c r="H16" s="89"/>
      <c r="I16" s="91"/>
      <c r="J16" s="88"/>
      <c r="K16" s="89"/>
      <c r="L16" s="90"/>
      <c r="M16" s="103">
        <f t="shared" si="0"/>
        <v>41</v>
      </c>
      <c r="N16" s="105">
        <f t="shared" si="1"/>
        <v>76</v>
      </c>
      <c r="O16" s="72">
        <f t="shared" si="2"/>
        <v>99.4</v>
      </c>
      <c r="P16" s="92">
        <v>5</v>
      </c>
      <c r="Q16" s="5">
        <v>12</v>
      </c>
      <c r="R16" s="5"/>
      <c r="S16" s="5">
        <v>28</v>
      </c>
      <c r="T16" s="5">
        <v>17</v>
      </c>
      <c r="U16" s="5"/>
      <c r="V16" s="5"/>
      <c r="W16" s="5"/>
    </row>
    <row r="17" spans="1:23" ht="12.75">
      <c r="A17" s="5"/>
      <c r="B17" s="93"/>
      <c r="C17" s="94"/>
      <c r="D17" s="95">
        <f>SUM(D5:D16)</f>
        <v>640</v>
      </c>
      <c r="E17" s="95">
        <f aca="true" t="shared" si="3" ref="E17:M17">SUM(E5:E16)</f>
        <v>673</v>
      </c>
      <c r="F17" s="95">
        <f t="shared" si="3"/>
        <v>795.0999999999999</v>
      </c>
      <c r="G17" s="95">
        <f t="shared" si="3"/>
        <v>0</v>
      </c>
      <c r="H17" s="95">
        <f t="shared" si="3"/>
        <v>0</v>
      </c>
      <c r="I17" s="95">
        <f t="shared" si="3"/>
        <v>0</v>
      </c>
      <c r="J17" s="95">
        <f t="shared" si="3"/>
        <v>0</v>
      </c>
      <c r="K17" s="95">
        <f t="shared" si="3"/>
        <v>0</v>
      </c>
      <c r="L17" s="95">
        <f t="shared" si="3"/>
        <v>0</v>
      </c>
      <c r="M17" s="95">
        <f t="shared" si="3"/>
        <v>640</v>
      </c>
      <c r="N17" s="94"/>
      <c r="O17" s="94"/>
      <c r="P17" s="94"/>
      <c r="Q17" s="5"/>
      <c r="R17" s="5"/>
      <c r="S17" s="5"/>
      <c r="T17" s="5"/>
      <c r="U17" s="5"/>
      <c r="V17" s="5"/>
      <c r="W17" s="5"/>
    </row>
    <row r="18" spans="1:23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5"/>
  <sheetViews>
    <sheetView zoomScalePageLayoutView="0" workbookViewId="0" topLeftCell="A4">
      <selection activeCell="R17" sqref="R17"/>
    </sheetView>
  </sheetViews>
  <sheetFormatPr defaultColWidth="9.140625" defaultRowHeight="12.75"/>
  <cols>
    <col min="1" max="1" width="0.13671875" style="0" customWidth="1"/>
    <col min="2" max="2" width="6.57421875" style="0" customWidth="1"/>
    <col min="3" max="3" width="23.7109375" style="0" customWidth="1"/>
    <col min="4" max="4" width="11.28125" style="0" customWidth="1"/>
    <col min="5" max="5" width="9.421875" style="0" customWidth="1"/>
    <col min="6" max="6" width="10.00390625" style="0" customWidth="1"/>
    <col min="7" max="7" width="11.421875" style="0" customWidth="1"/>
    <col min="8" max="8" width="9.421875" style="0" customWidth="1"/>
    <col min="9" max="9" width="11.57421875" style="0" hidden="1" customWidth="1"/>
    <col min="10" max="10" width="10.00390625" style="0" customWidth="1"/>
    <col min="11" max="11" width="11.57421875" style="0" customWidth="1"/>
    <col min="12" max="13" width="11.421875" style="0" customWidth="1"/>
    <col min="14" max="14" width="11.421875" style="0" hidden="1" customWidth="1"/>
    <col min="15" max="17" width="11.421875" style="0" customWidth="1"/>
    <col min="18" max="18" width="12.28125" style="0" customWidth="1"/>
    <col min="19" max="20" width="11.421875" style="0" customWidth="1"/>
    <col min="21" max="21" width="12.140625" style="0" customWidth="1"/>
    <col min="22" max="22" width="17.00390625" style="0" customWidth="1"/>
  </cols>
  <sheetData>
    <row r="1" spans="2:15" ht="32.25" customHeight="1" thickBot="1">
      <c r="B1" s="150" t="s">
        <v>126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  <c r="O1" s="108"/>
    </row>
    <row r="2" spans="2:15" ht="48" customHeight="1" thickBot="1">
      <c r="B2" s="158" t="s">
        <v>64</v>
      </c>
      <c r="C2" s="148" t="s">
        <v>2</v>
      </c>
      <c r="D2" s="153" t="s">
        <v>107</v>
      </c>
      <c r="E2" s="154"/>
      <c r="F2" s="154"/>
      <c r="G2" s="155" t="s">
        <v>108</v>
      </c>
      <c r="H2" s="154"/>
      <c r="I2" s="156"/>
      <c r="J2" s="110"/>
      <c r="K2" s="142" t="s">
        <v>124</v>
      </c>
      <c r="L2" s="144" t="s">
        <v>12</v>
      </c>
      <c r="M2" s="146" t="s">
        <v>70</v>
      </c>
      <c r="N2" s="148" t="s">
        <v>71</v>
      </c>
      <c r="O2" s="106" t="s">
        <v>125</v>
      </c>
    </row>
    <row r="3" spans="2:15" ht="30" customHeight="1" thickBot="1">
      <c r="B3" s="159"/>
      <c r="C3" s="157"/>
      <c r="D3" s="64" t="s">
        <v>110</v>
      </c>
      <c r="E3" s="60" t="s">
        <v>94</v>
      </c>
      <c r="F3" s="60" t="s">
        <v>95</v>
      </c>
      <c r="G3" s="66" t="s">
        <v>71</v>
      </c>
      <c r="H3" s="116" t="s">
        <v>94</v>
      </c>
      <c r="I3" s="115" t="s">
        <v>95</v>
      </c>
      <c r="J3" s="111" t="s">
        <v>95</v>
      </c>
      <c r="K3" s="160"/>
      <c r="L3" s="145"/>
      <c r="M3" s="147"/>
      <c r="N3" s="149"/>
      <c r="O3" s="109"/>
    </row>
    <row r="4" spans="2:15" ht="24.75" customHeight="1" thickBot="1">
      <c r="B4" s="74" t="s">
        <v>76</v>
      </c>
      <c r="C4" s="96" t="s">
        <v>111</v>
      </c>
      <c r="D4" s="80">
        <f>Celkovo_sobota_I_kola!P5</f>
        <v>31</v>
      </c>
      <c r="E4" s="78">
        <f>Celkovo_sobota_I_kola!Q5</f>
        <v>24</v>
      </c>
      <c r="F4" s="81">
        <f>Celkovo_sobota_I_kola!R5</f>
        <v>27</v>
      </c>
      <c r="G4" s="77">
        <f>Celkovo_nedela_I_kola!P5</f>
        <v>52</v>
      </c>
      <c r="H4" s="78">
        <f>Celkovo_nedela_I_kola!Q5</f>
        <v>0</v>
      </c>
      <c r="I4" s="81">
        <f>'[1]Celkovo_nedela_I_kola'!R4</f>
        <v>0</v>
      </c>
      <c r="J4" s="107">
        <f>Celkovo_nedela_I_kola!R5</f>
        <v>0</v>
      </c>
      <c r="K4" s="119">
        <f aca="true" t="shared" si="0" ref="K4:K13">SUM(D4,G4,)</f>
        <v>83</v>
      </c>
      <c r="L4" s="117">
        <f aca="true" t="shared" si="1" ref="L4:L15">SUM(E4,H4)</f>
        <v>24</v>
      </c>
      <c r="M4" s="118">
        <f>F4+J4</f>
        <v>27</v>
      </c>
      <c r="N4" s="82">
        <v>2</v>
      </c>
      <c r="O4" s="112">
        <v>11</v>
      </c>
    </row>
    <row r="5" spans="2:15" ht="24.75" customHeight="1" thickBot="1">
      <c r="B5" s="75" t="s">
        <v>83</v>
      </c>
      <c r="C5" s="96" t="s">
        <v>112</v>
      </c>
      <c r="D5" s="80">
        <f>Celkovo_sobota_I_kola!P6</f>
        <v>42</v>
      </c>
      <c r="E5" s="78">
        <f>Celkovo_sobota_I_kola!Q6</f>
        <v>11</v>
      </c>
      <c r="F5" s="81">
        <f>Celkovo_sobota_I_kola!R6</f>
        <v>6.5</v>
      </c>
      <c r="G5" s="77">
        <f>Celkovo_nedela_I_kola!P6</f>
        <v>35.5</v>
      </c>
      <c r="H5" s="78">
        <f>Celkovo_nedela_I_kola!Q6</f>
        <v>14</v>
      </c>
      <c r="I5" s="81">
        <f>'[1]Celkovo_nedela_I_kola'!R5</f>
        <v>100</v>
      </c>
      <c r="J5" s="107">
        <f>Celkovo_nedela_I_kola!R6</f>
        <v>12.399999999999999</v>
      </c>
      <c r="K5" s="120">
        <f t="shared" si="0"/>
        <v>77.5</v>
      </c>
      <c r="L5" s="117">
        <f t="shared" si="1"/>
        <v>25</v>
      </c>
      <c r="M5" s="118">
        <f aca="true" t="shared" si="2" ref="M5:M15">F5+J5</f>
        <v>18.9</v>
      </c>
      <c r="N5" s="87">
        <v>9</v>
      </c>
      <c r="O5" s="113">
        <v>10</v>
      </c>
    </row>
    <row r="6" spans="2:15" ht="24.75" customHeight="1" thickBot="1">
      <c r="B6" s="75" t="s">
        <v>79</v>
      </c>
      <c r="C6" s="96" t="s">
        <v>113</v>
      </c>
      <c r="D6" s="80">
        <f>Celkovo_sobota_I_kola!P7</f>
        <v>21</v>
      </c>
      <c r="E6" s="78">
        <f>Celkovo_sobota_I_kola!Q7</f>
        <v>49</v>
      </c>
      <c r="F6" s="81">
        <f>Celkovo_sobota_I_kola!R7</f>
        <v>57.8</v>
      </c>
      <c r="G6" s="77">
        <f>Celkovo_nedela_I_kola!P7</f>
        <v>18.5</v>
      </c>
      <c r="H6" s="78">
        <f>Celkovo_nedela_I_kola!Q7</f>
        <v>34</v>
      </c>
      <c r="I6" s="81">
        <f>'[1]Celkovo_nedela_I_kola'!R6</f>
        <v>89</v>
      </c>
      <c r="J6" s="107">
        <f>Celkovo_nedela_I_kola!R7</f>
        <v>33.1</v>
      </c>
      <c r="K6" s="120">
        <f t="shared" si="0"/>
        <v>39.5</v>
      </c>
      <c r="L6" s="117">
        <f t="shared" si="1"/>
        <v>83</v>
      </c>
      <c r="M6" s="118">
        <f t="shared" si="2"/>
        <v>90.9</v>
      </c>
      <c r="N6" s="87">
        <v>5</v>
      </c>
      <c r="O6" s="113">
        <v>3</v>
      </c>
    </row>
    <row r="7" spans="2:15" ht="24.75" customHeight="1" thickBot="1">
      <c r="B7" s="75" t="s">
        <v>77</v>
      </c>
      <c r="C7" s="96" t="s">
        <v>121</v>
      </c>
      <c r="D7" s="80">
        <f>Celkovo_sobota_I_kola!P8</f>
        <v>32</v>
      </c>
      <c r="E7" s="78">
        <f>Celkovo_sobota_I_kola!Q8</f>
        <v>15</v>
      </c>
      <c r="F7" s="81">
        <f>Celkovo_sobota_I_kola!R8</f>
        <v>22</v>
      </c>
      <c r="G7" s="77">
        <f>Celkovo_nedela_I_kola!P8</f>
        <v>30.5</v>
      </c>
      <c r="H7" s="78">
        <f>Celkovo_nedela_I_kola!Q8</f>
        <v>9</v>
      </c>
      <c r="I7" s="81">
        <f>'[1]Celkovo_nedela_I_kola'!R7</f>
        <v>92</v>
      </c>
      <c r="J7" s="107">
        <f>Celkovo_nedela_I_kola!R8</f>
        <v>9.4</v>
      </c>
      <c r="K7" s="120">
        <f t="shared" si="0"/>
        <v>62.5</v>
      </c>
      <c r="L7" s="117">
        <f t="shared" si="1"/>
        <v>24</v>
      </c>
      <c r="M7" s="118">
        <f t="shared" si="2"/>
        <v>31.4</v>
      </c>
      <c r="N7" s="87">
        <v>3</v>
      </c>
      <c r="O7" s="113">
        <v>9</v>
      </c>
    </row>
    <row r="8" spans="2:15" ht="24.75" customHeight="1" thickBot="1">
      <c r="B8" s="75" t="s">
        <v>85</v>
      </c>
      <c r="C8" s="96" t="s">
        <v>114</v>
      </c>
      <c r="D8" s="80">
        <f>Celkovo_sobota_I_kola!P9</f>
        <v>32</v>
      </c>
      <c r="E8" s="78">
        <f>Celkovo_sobota_I_kola!Q9</f>
        <v>16</v>
      </c>
      <c r="F8" s="81">
        <f>Celkovo_sobota_I_kola!R9</f>
        <v>28.1</v>
      </c>
      <c r="G8" s="77">
        <f>Celkovo_nedela_I_kola!P9</f>
        <v>52</v>
      </c>
      <c r="H8" s="78">
        <f>Celkovo_nedela_I_kola!Q9</f>
        <v>0</v>
      </c>
      <c r="I8" s="81">
        <f>'[1]Celkovo_nedela_I_kola'!R8</f>
        <v>94</v>
      </c>
      <c r="J8" s="107">
        <f>Celkovo_nedela_I_kola!R9</f>
        <v>0</v>
      </c>
      <c r="K8" s="120">
        <f t="shared" si="0"/>
        <v>84</v>
      </c>
      <c r="L8" s="117">
        <f t="shared" si="1"/>
        <v>16</v>
      </c>
      <c r="M8" s="118">
        <f t="shared" si="2"/>
        <v>28.1</v>
      </c>
      <c r="N8" s="87">
        <v>11</v>
      </c>
      <c r="O8" s="113">
        <v>12</v>
      </c>
    </row>
    <row r="9" spans="2:15" ht="24.75" customHeight="1" thickBot="1">
      <c r="B9" s="75" t="s">
        <v>80</v>
      </c>
      <c r="C9" s="96" t="s">
        <v>115</v>
      </c>
      <c r="D9" s="80">
        <f>Celkovo_sobota_I_kola!P10</f>
        <v>13</v>
      </c>
      <c r="E9" s="78">
        <f>Celkovo_sobota_I_kola!Q10</f>
        <v>49</v>
      </c>
      <c r="F9" s="81">
        <f>Celkovo_sobota_I_kola!R10</f>
        <v>63.8</v>
      </c>
      <c r="G9" s="77">
        <f>Celkovo_nedela_I_kola!P10</f>
        <v>13</v>
      </c>
      <c r="H9" s="78">
        <f>Celkovo_nedela_I_kola!Q10</f>
        <v>43</v>
      </c>
      <c r="I9" s="81">
        <f>'[1]Celkovo_nedela_I_kola'!R9</f>
        <v>39</v>
      </c>
      <c r="J9" s="107">
        <f>Celkovo_nedela_I_kola!R10</f>
        <v>58.8</v>
      </c>
      <c r="K9" s="120">
        <f t="shared" si="0"/>
        <v>26</v>
      </c>
      <c r="L9" s="117">
        <f t="shared" si="1"/>
        <v>92</v>
      </c>
      <c r="M9" s="118">
        <f t="shared" si="2"/>
        <v>122.6</v>
      </c>
      <c r="N9" s="87">
        <v>6</v>
      </c>
      <c r="O9" s="113">
        <v>2</v>
      </c>
    </row>
    <row r="10" spans="2:15" ht="24.75" customHeight="1" thickBot="1">
      <c r="B10" s="75" t="s">
        <v>78</v>
      </c>
      <c r="C10" s="96" t="s">
        <v>116</v>
      </c>
      <c r="D10" s="80">
        <f>Celkovo_sobota_I_kola!P11</f>
        <v>9</v>
      </c>
      <c r="E10" s="78">
        <f>Celkovo_sobota_I_kola!Q11</f>
        <v>94</v>
      </c>
      <c r="F10" s="81">
        <f>Celkovo_sobota_I_kola!R11</f>
        <v>90.4</v>
      </c>
      <c r="G10" s="77">
        <f>Celkovo_nedela_I_kola!P11</f>
        <v>6</v>
      </c>
      <c r="H10" s="78">
        <f>Celkovo_nedela_I_kola!Q11</f>
        <v>77</v>
      </c>
      <c r="I10" s="81">
        <f>'[1]Celkovo_nedela_I_kola'!R10</f>
        <v>69</v>
      </c>
      <c r="J10" s="107">
        <f>Celkovo_nedela_I_kola!R11</f>
        <v>69.1</v>
      </c>
      <c r="K10" s="120">
        <f t="shared" si="0"/>
        <v>15</v>
      </c>
      <c r="L10" s="117">
        <f t="shared" si="1"/>
        <v>171</v>
      </c>
      <c r="M10" s="118">
        <f t="shared" si="2"/>
        <v>159.5</v>
      </c>
      <c r="N10" s="87">
        <v>4</v>
      </c>
      <c r="O10" s="113">
        <v>1</v>
      </c>
    </row>
    <row r="11" spans="2:15" ht="24.75" customHeight="1" thickBot="1">
      <c r="B11" s="75" t="s">
        <v>75</v>
      </c>
      <c r="C11" s="96" t="s">
        <v>117</v>
      </c>
      <c r="D11" s="80">
        <f>Celkovo_sobota_I_kola!P12</f>
        <v>31</v>
      </c>
      <c r="E11" s="78">
        <f>Celkovo_sobota_I_kola!Q12</f>
        <v>21</v>
      </c>
      <c r="F11" s="81">
        <f>Celkovo_sobota_I_kola!R12</f>
        <v>31</v>
      </c>
      <c r="G11" s="77">
        <f>Celkovo_nedela_I_kola!P12</f>
        <v>25.5</v>
      </c>
      <c r="H11" s="78">
        <f>Celkovo_nedela_I_kola!Q12</f>
        <v>16</v>
      </c>
      <c r="I11" s="81">
        <f>'[1]Celkovo_nedela_I_kola'!R11</f>
        <v>74</v>
      </c>
      <c r="J11" s="107">
        <f>Celkovo_nedela_I_kola!R12</f>
        <v>23.7</v>
      </c>
      <c r="K11" s="120">
        <f t="shared" si="0"/>
        <v>56.5</v>
      </c>
      <c r="L11" s="117">
        <f t="shared" si="1"/>
        <v>37</v>
      </c>
      <c r="M11" s="118">
        <f t="shared" si="2"/>
        <v>54.7</v>
      </c>
      <c r="N11" s="87">
        <v>1</v>
      </c>
      <c r="O11" s="113">
        <v>7</v>
      </c>
    </row>
    <row r="12" spans="2:15" s="178" customFormat="1" ht="24.75" customHeight="1" thickBot="1">
      <c r="B12" s="181" t="s">
        <v>86</v>
      </c>
      <c r="C12" s="191" t="s">
        <v>118</v>
      </c>
      <c r="D12" s="192">
        <f>Celkovo_sobota_I_kola!P13</f>
        <v>15</v>
      </c>
      <c r="E12" s="193">
        <f>Celkovo_sobota_I_kola!Q13</f>
        <v>43</v>
      </c>
      <c r="F12" s="194">
        <f>Celkovo_sobota_I_kola!R13</f>
        <v>58.8</v>
      </c>
      <c r="G12" s="195">
        <f>Celkovo_nedela_I_kola!P13</f>
        <v>25</v>
      </c>
      <c r="H12" s="193">
        <f>Celkovo_nedela_I_kola!Q13</f>
        <v>21</v>
      </c>
      <c r="I12" s="194">
        <f>'[1]Celkovo_nedela_I_kola'!R12</f>
        <v>148</v>
      </c>
      <c r="J12" s="209">
        <f>Celkovo_nedela_I_kola!R13</f>
        <v>20.9</v>
      </c>
      <c r="K12" s="201">
        <f t="shared" si="0"/>
        <v>40</v>
      </c>
      <c r="L12" s="188">
        <f t="shared" si="1"/>
        <v>64</v>
      </c>
      <c r="M12" s="201">
        <f t="shared" si="2"/>
        <v>79.69999999999999</v>
      </c>
      <c r="N12" s="189">
        <v>12</v>
      </c>
      <c r="O12" s="208">
        <v>4</v>
      </c>
    </row>
    <row r="13" spans="2:15" s="178" customFormat="1" ht="24.75" customHeight="1" thickBot="1">
      <c r="B13" s="181" t="s">
        <v>82</v>
      </c>
      <c r="C13" s="191" t="s">
        <v>119</v>
      </c>
      <c r="D13" s="192">
        <f>Celkovo_sobota_I_kola!P14</f>
        <v>37</v>
      </c>
      <c r="E13" s="193">
        <f>Celkovo_sobota_I_kola!Q14</f>
        <v>12</v>
      </c>
      <c r="F13" s="194">
        <f>Celkovo_sobota_I_kola!R14</f>
        <v>23</v>
      </c>
      <c r="G13" s="195">
        <f>Celkovo_nedela_I_kola!P14</f>
        <v>22</v>
      </c>
      <c r="H13" s="193">
        <f>Celkovo_nedela_I_kola!Q14</f>
        <v>10</v>
      </c>
      <c r="I13" s="194">
        <f>'[1]Celkovo_nedela_I_kola'!R13</f>
        <v>46</v>
      </c>
      <c r="J13" s="209">
        <f>Celkovo_nedela_I_kola!R14</f>
        <v>22</v>
      </c>
      <c r="K13" s="201">
        <f t="shared" si="0"/>
        <v>59</v>
      </c>
      <c r="L13" s="188">
        <f t="shared" si="1"/>
        <v>22</v>
      </c>
      <c r="M13" s="201">
        <f t="shared" si="2"/>
        <v>45</v>
      </c>
      <c r="N13" s="189">
        <v>8</v>
      </c>
      <c r="O13" s="208">
        <v>8</v>
      </c>
    </row>
    <row r="14" spans="2:15" ht="24.75" customHeight="1" thickBot="1">
      <c r="B14" s="75" t="s">
        <v>81</v>
      </c>
      <c r="C14" s="96" t="s">
        <v>120</v>
      </c>
      <c r="D14" s="80">
        <f>Celkovo_sobota_I_kola!P15</f>
        <v>33</v>
      </c>
      <c r="E14" s="78">
        <f>Celkovo_sobota_I_kola!Q15</f>
        <v>24</v>
      </c>
      <c r="F14" s="81">
        <f>Celkovo_sobota_I_kola!R15</f>
        <v>26.3</v>
      </c>
      <c r="G14" s="77">
        <f>Celkovo_nedela_I_kola!P15</f>
        <v>23</v>
      </c>
      <c r="H14" s="78">
        <f>Celkovo_nedela_I_kola!Q15</f>
        <v>15</v>
      </c>
      <c r="I14" s="81">
        <f>'[1]Celkovo_nedela_I_kola'!R14</f>
        <v>59</v>
      </c>
      <c r="J14" s="107">
        <f>Celkovo_nedela_I_kola!R15</f>
        <v>11.600000000000001</v>
      </c>
      <c r="K14" s="120">
        <f>SUM(D14,G14)</f>
        <v>56</v>
      </c>
      <c r="L14" s="117">
        <f t="shared" si="1"/>
        <v>39</v>
      </c>
      <c r="M14" s="118">
        <f t="shared" si="2"/>
        <v>37.900000000000006</v>
      </c>
      <c r="N14" s="87">
        <v>7</v>
      </c>
      <c r="O14" s="113">
        <v>6</v>
      </c>
    </row>
    <row r="15" spans="2:15" ht="24.75" customHeight="1" thickBot="1">
      <c r="B15" s="76" t="s">
        <v>84</v>
      </c>
      <c r="C15" s="96" t="s">
        <v>122</v>
      </c>
      <c r="D15" s="80">
        <f>Celkovo_sobota_I_kola!P16</f>
        <v>17</v>
      </c>
      <c r="E15" s="78">
        <f>Celkovo_sobota_I_kola!Q16</f>
        <v>55</v>
      </c>
      <c r="F15" s="81">
        <f>Celkovo_sobota_I_kola!R16</f>
        <v>75.9</v>
      </c>
      <c r="G15" s="77">
        <f>Celkovo_nedela_I_kola!P16</f>
        <v>24</v>
      </c>
      <c r="H15" s="78">
        <f>Celkovo_nedela_I_kola!Q16</f>
        <v>21</v>
      </c>
      <c r="I15" s="81">
        <f>'[1]Celkovo_nedela_I_kola'!R15</f>
        <v>85</v>
      </c>
      <c r="J15" s="107">
        <f>Celkovo_nedela_I_kola!R16</f>
        <v>23.5</v>
      </c>
      <c r="K15" s="120">
        <f>SUM(D15,G15,)</f>
        <v>41</v>
      </c>
      <c r="L15" s="117">
        <f t="shared" si="1"/>
        <v>76</v>
      </c>
      <c r="M15" s="118">
        <f t="shared" si="2"/>
        <v>99.4</v>
      </c>
      <c r="N15" s="92">
        <v>10</v>
      </c>
      <c r="O15" s="114">
        <v>5</v>
      </c>
    </row>
  </sheetData>
  <sheetProtection selectLockedCells="1" selectUnlockedCells="1"/>
  <mergeCells count="9">
    <mergeCell ref="B1:N1"/>
    <mergeCell ref="B2:B3"/>
    <mergeCell ref="C2:C3"/>
    <mergeCell ref="D2:F2"/>
    <mergeCell ref="G2:I2"/>
    <mergeCell ref="K2:K3"/>
    <mergeCell ref="L2:L3"/>
    <mergeCell ref="M2:M3"/>
    <mergeCell ref="N2:N3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2.7109375" style="0" customWidth="1"/>
    <col min="2" max="3" width="5.57421875" style="0" bestFit="1" customWidth="1"/>
    <col min="4" max="4" width="19.28125" style="0" customWidth="1"/>
    <col min="5" max="5" width="12.8515625" style="0" customWidth="1"/>
    <col min="6" max="6" width="11.7109375" style="0" bestFit="1" customWidth="1"/>
    <col min="7" max="7" width="9.421875" style="0" bestFit="1" customWidth="1"/>
    <col min="8" max="8" width="9.00390625" style="0" bestFit="1" customWidth="1"/>
    <col min="9" max="9" width="10.28125" style="0" hidden="1" customWidth="1"/>
    <col min="12" max="12" width="9.00390625" style="0" bestFit="1" customWidth="1"/>
    <col min="13" max="13" width="0" style="0" hidden="1" customWidth="1"/>
    <col min="14" max="14" width="11.57421875" style="0" customWidth="1"/>
    <col min="15" max="15" width="10.57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3.5" thickBot="1"/>
    <row r="2" spans="2:20" ht="18.75" thickBot="1">
      <c r="B2" s="140" t="s">
        <v>127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2:20" ht="39" thickBot="1">
      <c r="B3" s="141" t="s">
        <v>0</v>
      </c>
      <c r="C3" s="141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8.75">
      <c r="B4" s="16" t="s">
        <v>54</v>
      </c>
      <c r="C4" s="17" t="s">
        <v>57</v>
      </c>
      <c r="D4" s="18" t="s">
        <v>149</v>
      </c>
      <c r="E4" s="61" t="s">
        <v>141</v>
      </c>
      <c r="F4" s="22" t="s">
        <v>27</v>
      </c>
      <c r="G4" s="30">
        <v>2.6</v>
      </c>
      <c r="H4" s="31">
        <v>3</v>
      </c>
      <c r="I4" s="52">
        <f aca="true" t="shared" si="0" ref="I4:I15">COUNTIF(G$4:G$15,"&lt;"&amp;G4)*ROWS(G$4:G$15)+COUNTIF(H$4:H$15,"&lt;"&amp;H4)</f>
        <v>28</v>
      </c>
      <c r="J4" s="55">
        <f aca="true" t="shared" si="1" ref="J4:J15">IF(COUNTIF(I$4:I$15,I4)&gt;1,RANK(I4,I$4:I$15,0)+(COUNT(I$4:I$15)+1-RANK(I4,I$4:I$15,0)-RANK(I4,I$4:I$15,1))/2,RANK(I4,I$4:I$15,0)+(COUNT(I$4:I$15)+1-RANK(I4,I$4:I$15,0)-RANK(I4,I$4:I$15,1)))</f>
        <v>10</v>
      </c>
      <c r="K4" s="30">
        <v>0</v>
      </c>
      <c r="L4" s="31">
        <v>0</v>
      </c>
      <c r="M4" s="52">
        <f aca="true" t="shared" si="2" ref="M4:M15">COUNTIF(K$4:K$15,"&lt;"&amp;K4)*ROWS(K$4:K$15)+COUNTIF(L$4:L$15,"&lt;"&amp;L4)</f>
        <v>0</v>
      </c>
      <c r="N4" s="55">
        <f aca="true" t="shared" si="3" ref="N4:N15">IF(COUNTIF(M$4:M$15,M4)&gt;1,RANK(M4,M$4:M$15,0)+(COUNT(M$4:M$15)+1-RANK(M4,M$4:M$15,0)-RANK(M4,M$4:M$15,1))/2,RANK(M4,M$4:M$15,0)+(COUNT(M$4:M$15)+1-RANK(M4,M$4:M$15,0)-RANK(M4,M$4:M$15,1)))</f>
        <v>10</v>
      </c>
      <c r="O4" s="49">
        <f aca="true" t="shared" si="4" ref="O4:O15">SUM(J4,N4)</f>
        <v>20</v>
      </c>
      <c r="P4" s="46">
        <f aca="true" t="shared" si="5" ref="P4:P15">SUM(K4,G4)</f>
        <v>2.6</v>
      </c>
      <c r="Q4" s="32">
        <f aca="true" t="shared" si="6" ref="Q4:Q15">SUM(L4,H4)</f>
        <v>3</v>
      </c>
      <c r="R4" s="37">
        <f aca="true" t="shared" si="7" ref="R4:R15">(COUNTIF(O$4:O$15,"&gt;"&amp;O4)*ROWS(O$4:O$14)+COUNTIF(P$4:P$15,"&lt;"&amp;P4))*ROWS(O$4:O$15)+COUNTIF(Q$4:Q$15,"&lt;"&amp;Q4)</f>
        <v>290</v>
      </c>
      <c r="S4" s="43">
        <f aca="true" t="shared" si="8" ref="S4:S15">IF(COUNTIF(R$4:R$15,R4)&gt;1,RANK(R4,R$4:R$15,0)+(COUNT(R$4:R$15)+1-RANK(R4,R$4:R$15,0)-RANK(R4,R$4:R$15,1))/2,RANK(R4,R$4:R$15,0)+(COUNT(R$4:R$15)+1-RANK(R4,R$4:R$15,0)-RANK(R4,R$4:R$15,1)))</f>
        <v>10</v>
      </c>
      <c r="T4" s="40">
        <v>0</v>
      </c>
    </row>
    <row r="5" spans="2:20" ht="18.75">
      <c r="B5" s="19" t="s">
        <v>59</v>
      </c>
      <c r="C5" s="1" t="s">
        <v>56</v>
      </c>
      <c r="D5" s="98" t="s">
        <v>157</v>
      </c>
      <c r="E5" s="62" t="s">
        <v>138</v>
      </c>
      <c r="F5" s="23" t="s">
        <v>61</v>
      </c>
      <c r="G5" s="33">
        <v>2</v>
      </c>
      <c r="H5" s="28">
        <v>2</v>
      </c>
      <c r="I5" s="53">
        <f t="shared" si="0"/>
        <v>12</v>
      </c>
      <c r="J5" s="56">
        <f t="shared" si="1"/>
        <v>11</v>
      </c>
      <c r="K5" s="33">
        <v>0</v>
      </c>
      <c r="L5" s="28">
        <v>0</v>
      </c>
      <c r="M5" s="53">
        <f t="shared" si="2"/>
        <v>0</v>
      </c>
      <c r="N5" s="56">
        <f t="shared" si="3"/>
        <v>10</v>
      </c>
      <c r="O5" s="50">
        <f t="shared" si="4"/>
        <v>21</v>
      </c>
      <c r="P5" s="47">
        <f t="shared" si="5"/>
        <v>2</v>
      </c>
      <c r="Q5" s="29">
        <f t="shared" si="6"/>
        <v>2</v>
      </c>
      <c r="R5" s="38">
        <f t="shared" si="7"/>
        <v>144</v>
      </c>
      <c r="S5" s="44">
        <f t="shared" si="8"/>
        <v>11</v>
      </c>
      <c r="T5" s="41">
        <v>0</v>
      </c>
    </row>
    <row r="6" spans="2:20" ht="18.75">
      <c r="B6" s="19" t="s">
        <v>51</v>
      </c>
      <c r="C6" s="1" t="s">
        <v>93</v>
      </c>
      <c r="D6" s="99" t="s">
        <v>152</v>
      </c>
      <c r="E6" s="62" t="s">
        <v>113</v>
      </c>
      <c r="F6" s="23" t="s">
        <v>22</v>
      </c>
      <c r="G6" s="33">
        <v>14.6</v>
      </c>
      <c r="H6" s="28">
        <v>12</v>
      </c>
      <c r="I6" s="53">
        <f t="shared" si="0"/>
        <v>128</v>
      </c>
      <c r="J6" s="56">
        <f t="shared" si="1"/>
        <v>2</v>
      </c>
      <c r="K6" s="33">
        <v>7</v>
      </c>
      <c r="L6" s="28">
        <v>11</v>
      </c>
      <c r="M6" s="53">
        <f t="shared" si="2"/>
        <v>106</v>
      </c>
      <c r="N6" s="56">
        <f t="shared" si="3"/>
        <v>3</v>
      </c>
      <c r="O6" s="50">
        <f t="shared" si="4"/>
        <v>5</v>
      </c>
      <c r="P6" s="47">
        <f t="shared" si="5"/>
        <v>21.6</v>
      </c>
      <c r="Q6" s="29">
        <f t="shared" si="6"/>
        <v>23</v>
      </c>
      <c r="R6" s="38">
        <f t="shared" si="7"/>
        <v>1317</v>
      </c>
      <c r="S6" s="44">
        <f t="shared" si="8"/>
        <v>1</v>
      </c>
      <c r="T6" s="41">
        <v>30</v>
      </c>
    </row>
    <row r="7" spans="2:20" ht="18.75">
      <c r="B7" s="19" t="s">
        <v>58</v>
      </c>
      <c r="C7" s="1" t="s">
        <v>60</v>
      </c>
      <c r="D7" s="98" t="s">
        <v>151</v>
      </c>
      <c r="E7" s="62" t="s">
        <v>143</v>
      </c>
      <c r="F7" s="23" t="s">
        <v>19</v>
      </c>
      <c r="G7" s="33">
        <v>4.5</v>
      </c>
      <c r="H7" s="28">
        <v>3</v>
      </c>
      <c r="I7" s="53">
        <f t="shared" si="0"/>
        <v>64</v>
      </c>
      <c r="J7" s="56">
        <f t="shared" si="1"/>
        <v>7</v>
      </c>
      <c r="K7" s="33">
        <v>0</v>
      </c>
      <c r="L7" s="28">
        <v>0</v>
      </c>
      <c r="M7" s="53">
        <f t="shared" si="2"/>
        <v>0</v>
      </c>
      <c r="N7" s="56">
        <f t="shared" si="3"/>
        <v>10</v>
      </c>
      <c r="O7" s="50">
        <f t="shared" si="4"/>
        <v>17</v>
      </c>
      <c r="P7" s="47">
        <f t="shared" si="5"/>
        <v>4.5</v>
      </c>
      <c r="Q7" s="29">
        <f t="shared" si="6"/>
        <v>3</v>
      </c>
      <c r="R7" s="38">
        <f t="shared" si="7"/>
        <v>434</v>
      </c>
      <c r="S7" s="44">
        <f t="shared" si="8"/>
        <v>9</v>
      </c>
      <c r="T7" s="41">
        <v>0</v>
      </c>
    </row>
    <row r="8" spans="2:20" ht="18.75">
      <c r="B8" s="19" t="s">
        <v>55</v>
      </c>
      <c r="C8" s="1" t="s">
        <v>52</v>
      </c>
      <c r="D8" s="98" t="s">
        <v>155</v>
      </c>
      <c r="E8" s="62" t="s">
        <v>114</v>
      </c>
      <c r="F8" s="23" t="s">
        <v>28</v>
      </c>
      <c r="G8" s="33">
        <v>1.1</v>
      </c>
      <c r="H8" s="28">
        <v>2</v>
      </c>
      <c r="I8" s="53">
        <f t="shared" si="0"/>
        <v>0</v>
      </c>
      <c r="J8" s="56">
        <f t="shared" si="1"/>
        <v>12</v>
      </c>
      <c r="K8" s="33">
        <v>0</v>
      </c>
      <c r="L8" s="28">
        <v>0</v>
      </c>
      <c r="M8" s="53">
        <f t="shared" si="2"/>
        <v>0</v>
      </c>
      <c r="N8" s="56">
        <f t="shared" si="3"/>
        <v>10</v>
      </c>
      <c r="O8" s="50">
        <f t="shared" si="4"/>
        <v>22</v>
      </c>
      <c r="P8" s="47">
        <f t="shared" si="5"/>
        <v>1.1</v>
      </c>
      <c r="Q8" s="29">
        <f t="shared" si="6"/>
        <v>2</v>
      </c>
      <c r="R8" s="38">
        <f t="shared" si="7"/>
        <v>0</v>
      </c>
      <c r="S8" s="44">
        <f t="shared" si="8"/>
        <v>12</v>
      </c>
      <c r="T8" s="41">
        <v>0</v>
      </c>
    </row>
    <row r="9" spans="2:20" ht="18.75">
      <c r="B9" s="19" t="s">
        <v>92</v>
      </c>
      <c r="C9" s="1" t="s">
        <v>53</v>
      </c>
      <c r="D9" s="98" t="s">
        <v>147</v>
      </c>
      <c r="E9" s="62" t="s">
        <v>115</v>
      </c>
      <c r="F9" s="23" t="s">
        <v>21</v>
      </c>
      <c r="G9" s="33">
        <v>7</v>
      </c>
      <c r="H9" s="28">
        <v>6</v>
      </c>
      <c r="I9" s="53">
        <f t="shared" si="0"/>
        <v>79</v>
      </c>
      <c r="J9" s="56">
        <f t="shared" si="1"/>
        <v>5</v>
      </c>
      <c r="K9" s="33">
        <v>7</v>
      </c>
      <c r="L9" s="28">
        <v>6</v>
      </c>
      <c r="M9" s="53">
        <f t="shared" si="2"/>
        <v>105</v>
      </c>
      <c r="N9" s="56">
        <f t="shared" si="3"/>
        <v>4</v>
      </c>
      <c r="O9" s="50">
        <f t="shared" si="4"/>
        <v>9</v>
      </c>
      <c r="P9" s="47">
        <f t="shared" si="5"/>
        <v>14</v>
      </c>
      <c r="Q9" s="29">
        <f t="shared" si="6"/>
        <v>12</v>
      </c>
      <c r="R9" s="38">
        <f t="shared" si="7"/>
        <v>1015</v>
      </c>
      <c r="S9" s="44">
        <f t="shared" si="8"/>
        <v>5</v>
      </c>
      <c r="T9" s="41">
        <v>10</v>
      </c>
    </row>
    <row r="10" spans="2:20" ht="18.75">
      <c r="B10" s="19" t="s">
        <v>53</v>
      </c>
      <c r="C10" s="1" t="s">
        <v>50</v>
      </c>
      <c r="D10" s="98" t="s">
        <v>153</v>
      </c>
      <c r="E10" s="62" t="s">
        <v>154</v>
      </c>
      <c r="F10" s="23" t="s">
        <v>25</v>
      </c>
      <c r="G10" s="33">
        <v>10.8</v>
      </c>
      <c r="H10" s="28">
        <v>17</v>
      </c>
      <c r="I10" s="53">
        <f t="shared" si="0"/>
        <v>106</v>
      </c>
      <c r="J10" s="56">
        <f t="shared" si="1"/>
        <v>4</v>
      </c>
      <c r="K10" s="33">
        <v>9.3</v>
      </c>
      <c r="L10" s="28">
        <v>11</v>
      </c>
      <c r="M10" s="53">
        <f t="shared" si="2"/>
        <v>142</v>
      </c>
      <c r="N10" s="56">
        <f t="shared" si="3"/>
        <v>1</v>
      </c>
      <c r="O10" s="50">
        <f t="shared" si="4"/>
        <v>5</v>
      </c>
      <c r="P10" s="47">
        <f t="shared" si="5"/>
        <v>20.1</v>
      </c>
      <c r="Q10" s="29">
        <f t="shared" si="6"/>
        <v>28</v>
      </c>
      <c r="R10" s="38">
        <f t="shared" si="7"/>
        <v>1307</v>
      </c>
      <c r="S10" s="44">
        <f t="shared" si="8"/>
        <v>2</v>
      </c>
      <c r="T10" s="41">
        <v>25</v>
      </c>
    </row>
    <row r="11" spans="2:20" ht="18.75">
      <c r="B11" s="19" t="s">
        <v>56</v>
      </c>
      <c r="C11" s="1" t="s">
        <v>59</v>
      </c>
      <c r="D11" s="98" t="s">
        <v>150</v>
      </c>
      <c r="E11" s="62" t="s">
        <v>117</v>
      </c>
      <c r="F11" s="23" t="s">
        <v>16</v>
      </c>
      <c r="G11" s="33">
        <v>3</v>
      </c>
      <c r="H11" s="28">
        <v>2</v>
      </c>
      <c r="I11" s="53">
        <f t="shared" si="0"/>
        <v>36</v>
      </c>
      <c r="J11" s="56">
        <f t="shared" si="1"/>
        <v>9</v>
      </c>
      <c r="K11" s="33">
        <v>2.5</v>
      </c>
      <c r="L11" s="28">
        <v>1</v>
      </c>
      <c r="M11" s="53">
        <f t="shared" si="2"/>
        <v>65</v>
      </c>
      <c r="N11" s="56">
        <f t="shared" si="3"/>
        <v>7</v>
      </c>
      <c r="O11" s="50">
        <f t="shared" si="4"/>
        <v>16</v>
      </c>
      <c r="P11" s="47">
        <f t="shared" si="5"/>
        <v>5.5</v>
      </c>
      <c r="Q11" s="29">
        <f t="shared" si="6"/>
        <v>3</v>
      </c>
      <c r="R11" s="38">
        <f t="shared" si="7"/>
        <v>578</v>
      </c>
      <c r="S11" s="44">
        <f t="shared" si="8"/>
        <v>8</v>
      </c>
      <c r="T11" s="41">
        <v>0</v>
      </c>
    </row>
    <row r="12" spans="2:20" s="178" customFormat="1" ht="18.75">
      <c r="B12" s="162" t="s">
        <v>57</v>
      </c>
      <c r="C12" s="163" t="s">
        <v>54</v>
      </c>
      <c r="D12" s="164" t="s">
        <v>156</v>
      </c>
      <c r="E12" s="165" t="s">
        <v>118</v>
      </c>
      <c r="F12" s="166" t="s">
        <v>30</v>
      </c>
      <c r="G12" s="167">
        <v>4</v>
      </c>
      <c r="H12" s="168">
        <v>2</v>
      </c>
      <c r="I12" s="169">
        <f t="shared" si="0"/>
        <v>48</v>
      </c>
      <c r="J12" s="170">
        <f t="shared" si="1"/>
        <v>8</v>
      </c>
      <c r="K12" s="167">
        <v>2.6</v>
      </c>
      <c r="L12" s="168">
        <v>3</v>
      </c>
      <c r="M12" s="169">
        <f t="shared" si="2"/>
        <v>78</v>
      </c>
      <c r="N12" s="170">
        <f t="shared" si="3"/>
        <v>6</v>
      </c>
      <c r="O12" s="172">
        <f t="shared" si="4"/>
        <v>14</v>
      </c>
      <c r="P12" s="173">
        <f t="shared" si="5"/>
        <v>6.6</v>
      </c>
      <c r="Q12" s="174">
        <f t="shared" si="6"/>
        <v>5</v>
      </c>
      <c r="R12" s="175">
        <f t="shared" si="7"/>
        <v>857</v>
      </c>
      <c r="S12" s="176">
        <f t="shared" si="8"/>
        <v>6</v>
      </c>
      <c r="T12" s="177">
        <v>5</v>
      </c>
    </row>
    <row r="13" spans="2:20" s="178" customFormat="1" ht="18.75">
      <c r="B13" s="162" t="s">
        <v>52</v>
      </c>
      <c r="C13" s="163" t="s">
        <v>55</v>
      </c>
      <c r="D13" s="164" t="s">
        <v>148</v>
      </c>
      <c r="E13" s="165" t="s">
        <v>119</v>
      </c>
      <c r="F13" s="166" t="s">
        <v>24</v>
      </c>
      <c r="G13" s="167">
        <v>7</v>
      </c>
      <c r="H13" s="168">
        <v>5</v>
      </c>
      <c r="I13" s="169">
        <f t="shared" si="0"/>
        <v>78</v>
      </c>
      <c r="J13" s="170">
        <f t="shared" si="1"/>
        <v>6</v>
      </c>
      <c r="K13" s="167">
        <v>0</v>
      </c>
      <c r="L13" s="168">
        <v>0</v>
      </c>
      <c r="M13" s="169">
        <f t="shared" si="2"/>
        <v>0</v>
      </c>
      <c r="N13" s="170">
        <f t="shared" si="3"/>
        <v>10</v>
      </c>
      <c r="O13" s="172">
        <f t="shared" si="4"/>
        <v>16</v>
      </c>
      <c r="P13" s="173">
        <f t="shared" si="5"/>
        <v>7</v>
      </c>
      <c r="Q13" s="174">
        <f t="shared" si="6"/>
        <v>5</v>
      </c>
      <c r="R13" s="175">
        <f t="shared" si="7"/>
        <v>605</v>
      </c>
      <c r="S13" s="176">
        <f t="shared" si="8"/>
        <v>7</v>
      </c>
      <c r="T13" s="177">
        <v>0</v>
      </c>
    </row>
    <row r="14" spans="2:20" ht="18.75">
      <c r="B14" s="19" t="s">
        <v>60</v>
      </c>
      <c r="C14" s="1" t="s">
        <v>58</v>
      </c>
      <c r="D14" s="7" t="s">
        <v>158</v>
      </c>
      <c r="E14" s="62" t="s">
        <v>136</v>
      </c>
      <c r="F14" s="23" t="s">
        <v>15</v>
      </c>
      <c r="G14" s="33">
        <v>11.7</v>
      </c>
      <c r="H14" s="28">
        <v>12</v>
      </c>
      <c r="I14" s="53">
        <f t="shared" si="0"/>
        <v>116</v>
      </c>
      <c r="J14" s="56">
        <f t="shared" si="1"/>
        <v>3</v>
      </c>
      <c r="K14" s="33">
        <v>7.5</v>
      </c>
      <c r="L14" s="28">
        <v>5</v>
      </c>
      <c r="M14" s="53">
        <f t="shared" si="2"/>
        <v>127</v>
      </c>
      <c r="N14" s="56">
        <f t="shared" si="3"/>
        <v>2</v>
      </c>
      <c r="O14" s="50">
        <f t="shared" si="4"/>
        <v>5</v>
      </c>
      <c r="P14" s="47">
        <f t="shared" si="5"/>
        <v>19.2</v>
      </c>
      <c r="Q14" s="29">
        <f t="shared" si="6"/>
        <v>17</v>
      </c>
      <c r="R14" s="38">
        <f t="shared" si="7"/>
        <v>1292</v>
      </c>
      <c r="S14" s="44">
        <f t="shared" si="8"/>
        <v>3</v>
      </c>
      <c r="T14" s="41">
        <v>20</v>
      </c>
    </row>
    <row r="15" spans="2:20" ht="19.5" thickBot="1">
      <c r="B15" s="20" t="s">
        <v>62</v>
      </c>
      <c r="C15" s="21" t="s">
        <v>51</v>
      </c>
      <c r="D15" s="100" t="s">
        <v>159</v>
      </c>
      <c r="E15" s="63" t="s">
        <v>146</v>
      </c>
      <c r="F15" s="24" t="s">
        <v>18</v>
      </c>
      <c r="G15" s="34">
        <v>27</v>
      </c>
      <c r="H15" s="35">
        <v>19</v>
      </c>
      <c r="I15" s="54">
        <f t="shared" si="0"/>
        <v>143</v>
      </c>
      <c r="J15" s="57">
        <f t="shared" si="1"/>
        <v>1</v>
      </c>
      <c r="K15" s="34">
        <v>6.5</v>
      </c>
      <c r="L15" s="35">
        <v>5</v>
      </c>
      <c r="M15" s="54">
        <f t="shared" si="2"/>
        <v>91</v>
      </c>
      <c r="N15" s="57">
        <f t="shared" si="3"/>
        <v>5</v>
      </c>
      <c r="O15" s="51">
        <f t="shared" si="4"/>
        <v>6</v>
      </c>
      <c r="P15" s="48">
        <f t="shared" si="5"/>
        <v>33.5</v>
      </c>
      <c r="Q15" s="36">
        <f t="shared" si="6"/>
        <v>24</v>
      </c>
      <c r="R15" s="39">
        <f t="shared" si="7"/>
        <v>1198</v>
      </c>
      <c r="S15" s="45">
        <f t="shared" si="8"/>
        <v>4</v>
      </c>
      <c r="T15" s="42">
        <v>15</v>
      </c>
    </row>
    <row r="16" spans="2:20" ht="12.75">
      <c r="B16" s="97"/>
      <c r="C16" s="97"/>
      <c r="D16" s="97"/>
      <c r="E16" s="97"/>
      <c r="F16" s="97"/>
      <c r="G16" s="97"/>
      <c r="H16" s="97"/>
      <c r="I16" s="97"/>
      <c r="J16" s="97">
        <f>SUM(J4:J15)</f>
        <v>78</v>
      </c>
      <c r="K16" s="97"/>
      <c r="L16" s="97"/>
      <c r="M16" s="97"/>
      <c r="N16" s="97">
        <f>SUM(N4:N15)</f>
        <v>78</v>
      </c>
      <c r="O16" s="97">
        <f>SUM(O4:O15)</f>
        <v>156</v>
      </c>
      <c r="P16" s="97"/>
      <c r="Q16" s="97"/>
      <c r="R16" s="97"/>
      <c r="S16" s="97"/>
      <c r="T16" s="97">
        <f>SUM(T4:T15)</f>
        <v>105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2.7109375" style="0" customWidth="1"/>
    <col min="2" max="3" width="5.57421875" style="0" bestFit="1" customWidth="1"/>
    <col min="4" max="4" width="19.28125" style="0" customWidth="1"/>
    <col min="5" max="5" width="12.8515625" style="0" customWidth="1"/>
    <col min="6" max="6" width="11.7109375" style="0" bestFit="1" customWidth="1"/>
    <col min="7" max="7" width="9.421875" style="0" bestFit="1" customWidth="1"/>
    <col min="8" max="8" width="9.00390625" style="0" bestFit="1" customWidth="1"/>
    <col min="9" max="9" width="10.28125" style="0" hidden="1" customWidth="1"/>
    <col min="12" max="12" width="9.00390625" style="0" bestFit="1" customWidth="1"/>
    <col min="13" max="13" width="0" style="0" hidden="1" customWidth="1"/>
    <col min="14" max="14" width="11.57421875" style="0" customWidth="1"/>
    <col min="15" max="15" width="10.57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3.5" thickBot="1"/>
    <row r="2" spans="2:20" ht="18.75" thickBot="1">
      <c r="B2" s="140" t="s">
        <v>128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2:20" ht="39" thickBot="1">
      <c r="B3" s="141" t="s">
        <v>0</v>
      </c>
      <c r="C3" s="141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8.75">
      <c r="B4" s="16" t="s">
        <v>17</v>
      </c>
      <c r="C4" s="17" t="s">
        <v>32</v>
      </c>
      <c r="D4" s="18" t="s">
        <v>162</v>
      </c>
      <c r="E4" s="61" t="s">
        <v>141</v>
      </c>
      <c r="F4" s="22" t="s">
        <v>42</v>
      </c>
      <c r="G4" s="30">
        <v>0</v>
      </c>
      <c r="H4" s="31">
        <v>0</v>
      </c>
      <c r="I4" s="52">
        <f aca="true" t="shared" si="0" ref="I4:I15">COUNTIF(G$4:G$15,"&lt;"&amp;G4)*ROWS(G$4:G$15)+COUNTIF(H$4:H$15,"&lt;"&amp;H4)</f>
        <v>0</v>
      </c>
      <c r="J4" s="55">
        <v>10.5</v>
      </c>
      <c r="K4" s="30">
        <v>0</v>
      </c>
      <c r="L4" s="31">
        <v>0</v>
      </c>
      <c r="M4" s="52">
        <f aca="true" t="shared" si="1" ref="M4:M15">COUNTIF(K$4:K$15,"&lt;"&amp;K4)*ROWS(K$4:K$15)+COUNTIF(L$4:L$15,"&lt;"&amp;L4)</f>
        <v>0</v>
      </c>
      <c r="N4" s="55">
        <v>11</v>
      </c>
      <c r="O4" s="49">
        <f aca="true" t="shared" si="2" ref="O4:O15">SUM(J4,N4)</f>
        <v>21.5</v>
      </c>
      <c r="P4" s="46">
        <f>SUM(K4,G4)</f>
        <v>0</v>
      </c>
      <c r="Q4" s="32">
        <f>SUM(L4,H4)</f>
        <v>0</v>
      </c>
      <c r="R4" s="37">
        <f aca="true" t="shared" si="3" ref="R4:R15">(COUNTIF(O$4:O$15,"&gt;"&amp;O4)*ROWS(O$4:O$14)+COUNTIF(P$4:P$15,"&lt;"&amp;P4))*ROWS(O$4:O$15)+COUNTIF(Q$4:Q$15,"&lt;"&amp;Q4)</f>
        <v>132</v>
      </c>
      <c r="S4" s="43">
        <f>IF(COUNTIF(R$4:R$15,R4)&gt;1,RANK(R4,R$4:R$15,0)+(COUNT(R$4:R$15)+1-RANK(R4,R$4:R$15,0)-RANK(R4,R$4:R$15,1))/2,RANK(R4,R$4:R$15,0)+(COUNT(R$4:R$15)+1-RANK(R4,R$4:R$15,0)-RANK(R4,R$4:R$15,1)))</f>
        <v>11</v>
      </c>
      <c r="T4" s="40">
        <v>0</v>
      </c>
    </row>
    <row r="5" spans="2:20" ht="18.75">
      <c r="B5" s="19" t="s">
        <v>34</v>
      </c>
      <c r="C5" s="1" t="s">
        <v>23</v>
      </c>
      <c r="D5" s="126"/>
      <c r="E5" s="62" t="s">
        <v>138</v>
      </c>
      <c r="F5" s="23" t="s">
        <v>49</v>
      </c>
      <c r="G5" s="33"/>
      <c r="H5" s="28"/>
      <c r="I5" s="53">
        <f t="shared" si="0"/>
        <v>0</v>
      </c>
      <c r="J5" s="135">
        <v>13</v>
      </c>
      <c r="K5" s="33"/>
      <c r="L5" s="28"/>
      <c r="M5" s="53">
        <f t="shared" si="1"/>
        <v>0</v>
      </c>
      <c r="N5" s="135">
        <v>13</v>
      </c>
      <c r="O5" s="50">
        <f t="shared" si="2"/>
        <v>26</v>
      </c>
      <c r="P5" s="47"/>
      <c r="Q5" s="29"/>
      <c r="R5" s="38">
        <f t="shared" si="3"/>
        <v>0</v>
      </c>
      <c r="S5" s="44">
        <v>13</v>
      </c>
      <c r="T5" s="41">
        <v>0</v>
      </c>
    </row>
    <row r="6" spans="2:20" ht="18.75">
      <c r="B6" s="19" t="s">
        <v>23</v>
      </c>
      <c r="C6" s="1" t="s">
        <v>34</v>
      </c>
      <c r="D6" s="98" t="s">
        <v>164</v>
      </c>
      <c r="E6" s="62" t="s">
        <v>113</v>
      </c>
      <c r="F6" s="23" t="s">
        <v>44</v>
      </c>
      <c r="G6" s="33">
        <v>14.5</v>
      </c>
      <c r="H6" s="28">
        <v>9</v>
      </c>
      <c r="I6" s="53">
        <f t="shared" si="0"/>
        <v>104</v>
      </c>
      <c r="J6" s="56">
        <f aca="true" t="shared" si="4" ref="J6:J12">IF(COUNTIF(I$4:I$15,I6)&gt;1,RANK(I6,I$4:I$15,0)+(COUNT(I$4:I$15)+1-RANK(I6,I$4:I$15,0)-RANK(I6,I$4:I$15,1))/2,RANK(I6,I$4:I$15,0)+(COUNT(I$4:I$15)+1-RANK(I6,I$4:I$15,0)-RANK(I6,I$4:I$15,1)))</f>
        <v>3</v>
      </c>
      <c r="K6" s="33">
        <v>11</v>
      </c>
      <c r="L6" s="28">
        <v>9</v>
      </c>
      <c r="M6" s="53">
        <f t="shared" si="1"/>
        <v>117</v>
      </c>
      <c r="N6" s="56">
        <f aca="true" t="shared" si="5" ref="N6:N15">IF(COUNTIF(M$4:M$15,M6)&gt;1,RANK(M6,M$4:M$15,0)+(COUNT(M$4:M$15)+1-RANK(M6,M$4:M$15,0)-RANK(M6,M$4:M$15,1))/2,RANK(M6,M$4:M$15,0)+(COUNT(M$4:M$15)+1-RANK(M6,M$4:M$15,0)-RANK(M6,M$4:M$15,1)))</f>
        <v>1.5</v>
      </c>
      <c r="O6" s="50">
        <f t="shared" si="2"/>
        <v>4.5</v>
      </c>
      <c r="P6" s="47">
        <f aca="true" t="shared" si="6" ref="P6:P15">SUM(K6,G6)</f>
        <v>25.5</v>
      </c>
      <c r="Q6" s="29">
        <f aca="true" t="shared" si="7" ref="Q6:Q15">SUM(L6,H6)</f>
        <v>18</v>
      </c>
      <c r="R6" s="38">
        <f t="shared" si="3"/>
        <v>1437</v>
      </c>
      <c r="S6" s="44">
        <f aca="true" t="shared" si="8" ref="S6:S15">IF(COUNTIF(R$4:R$15,R6)&gt;1,RANK(R6,R$4:R$15,0)+(COUNT(R$4:R$15)+1-RANK(R6,R$4:R$15,0)-RANK(R6,R$4:R$15,1))/2,RANK(R6,R$4:R$15,0)+(COUNT(R$4:R$15)+1-RANK(R6,R$4:R$15,0)-RANK(R6,R$4:R$15,1)))</f>
        <v>2</v>
      </c>
      <c r="T6" s="41">
        <v>25</v>
      </c>
    </row>
    <row r="7" spans="2:20" ht="18.75">
      <c r="B7" s="19" t="s">
        <v>89</v>
      </c>
      <c r="C7" s="1" t="s">
        <v>29</v>
      </c>
      <c r="D7" s="98" t="s">
        <v>160</v>
      </c>
      <c r="E7" s="62" t="s">
        <v>143</v>
      </c>
      <c r="F7" s="23" t="s">
        <v>40</v>
      </c>
      <c r="G7" s="33">
        <v>1</v>
      </c>
      <c r="H7" s="28">
        <v>1</v>
      </c>
      <c r="I7" s="53">
        <f t="shared" si="0"/>
        <v>26</v>
      </c>
      <c r="J7" s="56">
        <f t="shared" si="4"/>
        <v>8.5</v>
      </c>
      <c r="K7" s="33">
        <v>2</v>
      </c>
      <c r="L7" s="28">
        <v>1</v>
      </c>
      <c r="M7" s="53">
        <f t="shared" si="1"/>
        <v>13</v>
      </c>
      <c r="N7" s="56">
        <f t="shared" si="5"/>
        <v>10</v>
      </c>
      <c r="O7" s="50">
        <f t="shared" si="2"/>
        <v>18.5</v>
      </c>
      <c r="P7" s="47">
        <f t="shared" si="6"/>
        <v>3</v>
      </c>
      <c r="Q7" s="29">
        <f t="shared" si="7"/>
        <v>2</v>
      </c>
      <c r="R7" s="38">
        <f t="shared" si="3"/>
        <v>289</v>
      </c>
      <c r="S7" s="44">
        <f t="shared" si="8"/>
        <v>9</v>
      </c>
      <c r="T7" s="41">
        <v>0</v>
      </c>
    </row>
    <row r="8" spans="2:20" ht="18.75">
      <c r="B8" s="19" t="s">
        <v>39</v>
      </c>
      <c r="C8" s="1" t="s">
        <v>31</v>
      </c>
      <c r="D8" s="98" t="s">
        <v>161</v>
      </c>
      <c r="E8" s="62" t="s">
        <v>114</v>
      </c>
      <c r="F8" s="23" t="s">
        <v>41</v>
      </c>
      <c r="G8" s="33">
        <v>8.5</v>
      </c>
      <c r="H8" s="28">
        <v>5</v>
      </c>
      <c r="I8" s="53">
        <f t="shared" si="0"/>
        <v>76</v>
      </c>
      <c r="J8" s="56">
        <f t="shared" si="4"/>
        <v>5</v>
      </c>
      <c r="K8" s="33">
        <v>2.5</v>
      </c>
      <c r="L8" s="28">
        <v>1</v>
      </c>
      <c r="M8" s="53">
        <f t="shared" si="1"/>
        <v>25</v>
      </c>
      <c r="N8" s="56">
        <f t="shared" si="5"/>
        <v>9</v>
      </c>
      <c r="O8" s="50">
        <f t="shared" si="2"/>
        <v>14</v>
      </c>
      <c r="P8" s="47">
        <f t="shared" si="6"/>
        <v>11</v>
      </c>
      <c r="Q8" s="29">
        <f t="shared" si="7"/>
        <v>6</v>
      </c>
      <c r="R8" s="38">
        <f t="shared" si="3"/>
        <v>724</v>
      </c>
      <c r="S8" s="44">
        <f t="shared" si="8"/>
        <v>7</v>
      </c>
      <c r="T8" s="41">
        <v>0</v>
      </c>
    </row>
    <row r="9" spans="2:20" ht="18.75">
      <c r="B9" s="19" t="s">
        <v>31</v>
      </c>
      <c r="C9" s="1" t="s">
        <v>39</v>
      </c>
      <c r="D9" s="98" t="s">
        <v>167</v>
      </c>
      <c r="E9" s="62" t="s">
        <v>115</v>
      </c>
      <c r="F9" s="23" t="s">
        <v>46</v>
      </c>
      <c r="G9" s="33">
        <v>8.5</v>
      </c>
      <c r="H9" s="28">
        <v>6</v>
      </c>
      <c r="I9" s="53">
        <f t="shared" si="0"/>
        <v>79</v>
      </c>
      <c r="J9" s="56">
        <f t="shared" si="4"/>
        <v>4</v>
      </c>
      <c r="K9" s="33">
        <v>4.2</v>
      </c>
      <c r="L9" s="28">
        <v>5</v>
      </c>
      <c r="M9" s="53">
        <f t="shared" si="1"/>
        <v>91</v>
      </c>
      <c r="N9" s="56">
        <f t="shared" si="5"/>
        <v>4</v>
      </c>
      <c r="O9" s="50">
        <f t="shared" si="2"/>
        <v>8</v>
      </c>
      <c r="P9" s="47">
        <f t="shared" si="6"/>
        <v>12.7</v>
      </c>
      <c r="Q9" s="29">
        <f t="shared" si="7"/>
        <v>11</v>
      </c>
      <c r="R9" s="38">
        <f t="shared" si="3"/>
        <v>1134</v>
      </c>
      <c r="S9" s="44">
        <f t="shared" si="8"/>
        <v>4</v>
      </c>
      <c r="T9" s="41">
        <v>15</v>
      </c>
    </row>
    <row r="10" spans="2:20" ht="18.75">
      <c r="B10" s="19" t="s">
        <v>35</v>
      </c>
      <c r="C10" s="1" t="s">
        <v>26</v>
      </c>
      <c r="D10" s="98" t="s">
        <v>170</v>
      </c>
      <c r="E10" s="62" t="s">
        <v>154</v>
      </c>
      <c r="F10" s="23" t="s">
        <v>38</v>
      </c>
      <c r="G10" s="33">
        <v>16</v>
      </c>
      <c r="H10" s="28">
        <v>11</v>
      </c>
      <c r="I10" s="53">
        <f t="shared" si="0"/>
        <v>130</v>
      </c>
      <c r="J10" s="56">
        <f t="shared" si="4"/>
        <v>1</v>
      </c>
      <c r="K10" s="33">
        <v>3</v>
      </c>
      <c r="L10" s="28">
        <v>2</v>
      </c>
      <c r="M10" s="53">
        <f t="shared" si="1"/>
        <v>51</v>
      </c>
      <c r="N10" s="56">
        <f t="shared" si="5"/>
        <v>6</v>
      </c>
      <c r="O10" s="50">
        <f t="shared" si="2"/>
        <v>7</v>
      </c>
      <c r="P10" s="47">
        <f t="shared" si="6"/>
        <v>19</v>
      </c>
      <c r="Q10" s="29">
        <f t="shared" si="7"/>
        <v>13</v>
      </c>
      <c r="R10" s="38">
        <f t="shared" si="3"/>
        <v>1292</v>
      </c>
      <c r="S10" s="44">
        <f t="shared" si="8"/>
        <v>3</v>
      </c>
      <c r="T10" s="41">
        <v>20</v>
      </c>
    </row>
    <row r="11" spans="2:20" ht="18.75">
      <c r="B11" s="19" t="s">
        <v>26</v>
      </c>
      <c r="C11" s="1" t="s">
        <v>88</v>
      </c>
      <c r="D11" s="99" t="s">
        <v>165</v>
      </c>
      <c r="E11" s="62" t="s">
        <v>117</v>
      </c>
      <c r="F11" s="23" t="s">
        <v>37</v>
      </c>
      <c r="G11" s="33">
        <v>7.5</v>
      </c>
      <c r="H11" s="28">
        <v>5</v>
      </c>
      <c r="I11" s="53">
        <f t="shared" si="0"/>
        <v>64</v>
      </c>
      <c r="J11" s="56">
        <f t="shared" si="4"/>
        <v>6</v>
      </c>
      <c r="K11" s="33">
        <v>3</v>
      </c>
      <c r="L11" s="28">
        <v>2</v>
      </c>
      <c r="M11" s="53">
        <f t="shared" si="1"/>
        <v>51</v>
      </c>
      <c r="N11" s="56">
        <f t="shared" si="5"/>
        <v>6</v>
      </c>
      <c r="O11" s="50">
        <f t="shared" si="2"/>
        <v>12</v>
      </c>
      <c r="P11" s="47">
        <f t="shared" si="6"/>
        <v>10.5</v>
      </c>
      <c r="Q11" s="29">
        <f t="shared" si="7"/>
        <v>7</v>
      </c>
      <c r="R11" s="38">
        <f t="shared" si="3"/>
        <v>845</v>
      </c>
      <c r="S11" s="44">
        <f t="shared" si="8"/>
        <v>6</v>
      </c>
      <c r="T11" s="41">
        <v>5</v>
      </c>
    </row>
    <row r="12" spans="2:20" s="178" customFormat="1" ht="31.5">
      <c r="B12" s="162" t="s">
        <v>29</v>
      </c>
      <c r="C12" s="163" t="s">
        <v>36</v>
      </c>
      <c r="D12" s="164" t="s">
        <v>166</v>
      </c>
      <c r="E12" s="165" t="s">
        <v>118</v>
      </c>
      <c r="F12" s="166" t="s">
        <v>45</v>
      </c>
      <c r="G12" s="167">
        <v>15</v>
      </c>
      <c r="H12" s="168">
        <v>10</v>
      </c>
      <c r="I12" s="169">
        <f t="shared" si="0"/>
        <v>117</v>
      </c>
      <c r="J12" s="170">
        <f t="shared" si="4"/>
        <v>2</v>
      </c>
      <c r="K12" s="167">
        <v>11</v>
      </c>
      <c r="L12" s="168">
        <v>9</v>
      </c>
      <c r="M12" s="169">
        <f t="shared" si="1"/>
        <v>117</v>
      </c>
      <c r="N12" s="170">
        <f t="shared" si="5"/>
        <v>1.5</v>
      </c>
      <c r="O12" s="172">
        <f t="shared" si="2"/>
        <v>3.5</v>
      </c>
      <c r="P12" s="173">
        <f t="shared" si="6"/>
        <v>26</v>
      </c>
      <c r="Q12" s="174">
        <f t="shared" si="7"/>
        <v>19</v>
      </c>
      <c r="R12" s="175">
        <f t="shared" si="3"/>
        <v>1582</v>
      </c>
      <c r="S12" s="176">
        <f t="shared" si="8"/>
        <v>1</v>
      </c>
      <c r="T12" s="177">
        <v>30</v>
      </c>
    </row>
    <row r="13" spans="2:20" s="178" customFormat="1" ht="18.75">
      <c r="B13" s="162" t="s">
        <v>32</v>
      </c>
      <c r="C13" s="163" t="s">
        <v>17</v>
      </c>
      <c r="D13" s="164" t="s">
        <v>168</v>
      </c>
      <c r="E13" s="165" t="s">
        <v>119</v>
      </c>
      <c r="F13" s="166" t="s">
        <v>47</v>
      </c>
      <c r="G13" s="167">
        <v>0</v>
      </c>
      <c r="H13" s="168">
        <v>0</v>
      </c>
      <c r="I13" s="169">
        <f t="shared" si="0"/>
        <v>0</v>
      </c>
      <c r="J13" s="170">
        <v>10.5</v>
      </c>
      <c r="K13" s="167">
        <v>2.5</v>
      </c>
      <c r="L13" s="168">
        <v>2</v>
      </c>
      <c r="M13" s="169">
        <f t="shared" si="1"/>
        <v>27</v>
      </c>
      <c r="N13" s="170">
        <f t="shared" si="5"/>
        <v>8</v>
      </c>
      <c r="O13" s="172">
        <f t="shared" si="2"/>
        <v>18.5</v>
      </c>
      <c r="P13" s="173">
        <f t="shared" si="6"/>
        <v>2.5</v>
      </c>
      <c r="Q13" s="174">
        <f t="shared" si="7"/>
        <v>2</v>
      </c>
      <c r="R13" s="175">
        <f t="shared" si="3"/>
        <v>277</v>
      </c>
      <c r="S13" s="176">
        <f t="shared" si="8"/>
        <v>10</v>
      </c>
      <c r="T13" s="177">
        <v>0</v>
      </c>
    </row>
    <row r="14" spans="2:20" ht="18.75">
      <c r="B14" s="19" t="s">
        <v>33</v>
      </c>
      <c r="C14" s="1" t="s">
        <v>20</v>
      </c>
      <c r="D14" s="7" t="s">
        <v>169</v>
      </c>
      <c r="E14" s="62" t="s">
        <v>136</v>
      </c>
      <c r="F14" s="23" t="s">
        <v>48</v>
      </c>
      <c r="G14" s="33">
        <v>1</v>
      </c>
      <c r="H14" s="28">
        <v>1</v>
      </c>
      <c r="I14" s="53">
        <f t="shared" si="0"/>
        <v>26</v>
      </c>
      <c r="J14" s="56">
        <f>IF(COUNTIF(I$4:I$15,I14)&gt;1,RANK(I14,I$4:I$15,0)+(COUNT(I$4:I$15)+1-RANK(I14,I$4:I$15,0)-RANK(I14,I$4:I$15,1))/2,RANK(I14,I$4:I$15,0)+(COUNT(I$4:I$15)+1-RANK(I14,I$4:I$15,0)-RANK(I14,I$4:I$15,1)))</f>
        <v>8.5</v>
      </c>
      <c r="K14" s="33">
        <v>3</v>
      </c>
      <c r="L14" s="28">
        <v>2</v>
      </c>
      <c r="M14" s="53">
        <f t="shared" si="1"/>
        <v>51</v>
      </c>
      <c r="N14" s="56">
        <f t="shared" si="5"/>
        <v>6</v>
      </c>
      <c r="O14" s="50">
        <f t="shared" si="2"/>
        <v>14.5</v>
      </c>
      <c r="P14" s="47">
        <f t="shared" si="6"/>
        <v>4</v>
      </c>
      <c r="Q14" s="29">
        <f t="shared" si="7"/>
        <v>3</v>
      </c>
      <c r="R14" s="38">
        <f t="shared" si="3"/>
        <v>567</v>
      </c>
      <c r="S14" s="44">
        <f t="shared" si="8"/>
        <v>8</v>
      </c>
      <c r="T14" s="41">
        <v>0</v>
      </c>
    </row>
    <row r="15" spans="2:20" ht="19.5" thickBot="1">
      <c r="B15" s="20" t="s">
        <v>20</v>
      </c>
      <c r="C15" s="21" t="s">
        <v>33</v>
      </c>
      <c r="D15" s="100" t="s">
        <v>163</v>
      </c>
      <c r="E15" s="63" t="s">
        <v>146</v>
      </c>
      <c r="F15" s="24" t="s">
        <v>43</v>
      </c>
      <c r="G15" s="34">
        <v>5.6</v>
      </c>
      <c r="H15" s="35">
        <v>5</v>
      </c>
      <c r="I15" s="54">
        <f t="shared" si="0"/>
        <v>52</v>
      </c>
      <c r="J15" s="57">
        <f>IF(COUNTIF(I$4:I$15,I15)&gt;1,RANK(I15,I$4:I$15,0)+(COUNT(I$4:I$15)+1-RANK(I15,I$4:I$15,0)-RANK(I15,I$4:I$15,1))/2,RANK(I15,I$4:I$15,0)+(COUNT(I$4:I$15)+1-RANK(I15,I$4:I$15,0)-RANK(I15,I$4:I$15,1)))</f>
        <v>7</v>
      </c>
      <c r="K15" s="34">
        <v>9</v>
      </c>
      <c r="L15" s="35">
        <v>7</v>
      </c>
      <c r="M15" s="54">
        <f t="shared" si="1"/>
        <v>104</v>
      </c>
      <c r="N15" s="57">
        <f t="shared" si="5"/>
        <v>3</v>
      </c>
      <c r="O15" s="51">
        <f t="shared" si="2"/>
        <v>10</v>
      </c>
      <c r="P15" s="48">
        <f t="shared" si="6"/>
        <v>14.6</v>
      </c>
      <c r="Q15" s="36">
        <f t="shared" si="7"/>
        <v>12</v>
      </c>
      <c r="R15" s="39">
        <f t="shared" si="3"/>
        <v>1015</v>
      </c>
      <c r="S15" s="45">
        <f t="shared" si="8"/>
        <v>5</v>
      </c>
      <c r="T15" s="42">
        <v>10</v>
      </c>
    </row>
    <row r="16" spans="2:20" ht="12.75">
      <c r="B16" s="97"/>
      <c r="C16" s="97"/>
      <c r="D16" s="97"/>
      <c r="E16" s="97"/>
      <c r="F16" s="97"/>
      <c r="G16" s="97"/>
      <c r="H16" s="97"/>
      <c r="I16" s="97"/>
      <c r="J16" s="97">
        <f>SUM(J4:J15)</f>
        <v>79</v>
      </c>
      <c r="K16" s="97"/>
      <c r="L16" s="97"/>
      <c r="M16" s="97"/>
      <c r="N16" s="97">
        <f>SUM(N4:N15)</f>
        <v>79</v>
      </c>
      <c r="O16" s="97">
        <f>SUM(O4:O15)</f>
        <v>158</v>
      </c>
      <c r="P16" s="97"/>
      <c r="Q16" s="97"/>
      <c r="R16" s="97"/>
      <c r="S16" s="97"/>
      <c r="T16" s="97">
        <f>SUM(T4:T15)</f>
        <v>105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3.28125" style="0" customWidth="1"/>
    <col min="2" max="3" width="5.57421875" style="0" bestFit="1" customWidth="1"/>
    <col min="4" max="4" width="19.28125" style="0" customWidth="1"/>
    <col min="5" max="5" width="12.8515625" style="0" customWidth="1"/>
    <col min="6" max="6" width="11.7109375" style="0" bestFit="1" customWidth="1"/>
    <col min="7" max="7" width="9.57421875" style="0" bestFit="1" customWidth="1"/>
    <col min="8" max="8" width="9.00390625" style="0" bestFit="1" customWidth="1"/>
    <col min="9" max="9" width="10.28125" style="0" hidden="1" customWidth="1"/>
    <col min="12" max="12" width="9.00390625" style="0" bestFit="1" customWidth="1"/>
    <col min="13" max="13" width="0" style="0" hidden="1" customWidth="1"/>
    <col min="14" max="14" width="11.57421875" style="0" customWidth="1"/>
    <col min="15" max="15" width="10.57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3.5" thickBot="1"/>
    <row r="2" spans="2:20" ht="18.75" thickBot="1">
      <c r="B2" s="140" t="s">
        <v>129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2:20" ht="39" thickBot="1">
      <c r="B3" s="141" t="s">
        <v>0</v>
      </c>
      <c r="C3" s="141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8.75">
      <c r="B4" s="16" t="s">
        <v>40</v>
      </c>
      <c r="C4" s="17" t="s">
        <v>45</v>
      </c>
      <c r="D4" s="18" t="s">
        <v>177</v>
      </c>
      <c r="E4" s="61" t="s">
        <v>141</v>
      </c>
      <c r="F4" s="22" t="s">
        <v>32</v>
      </c>
      <c r="G4" s="30">
        <v>14.5</v>
      </c>
      <c r="H4" s="31">
        <v>10</v>
      </c>
      <c r="I4" s="52">
        <f aca="true" t="shared" si="0" ref="I4:I15">COUNTIF(G$4:G$15,"&lt;"&amp;G4)*ROWS(G$4:G$15)+COUNTIF(H$4:H$15,"&lt;"&amp;H4)</f>
        <v>105</v>
      </c>
      <c r="J4" s="55">
        <f aca="true" t="shared" si="1" ref="J4:J15">IF(COUNTIF(I$4:I$15,I4)&gt;1,RANK(I4,I$4:I$15,0)+(COUNT(I$4:I$15)+1-RANK(I4,I$4:I$15,0)-RANK(I4,I$4:I$15,1))/2,RANK(I4,I$4:I$15,0)+(COUNT(I$4:I$15)+1-RANK(I4,I$4:I$15,0)-RANK(I4,I$4:I$15,1)))</f>
        <v>3.5</v>
      </c>
      <c r="K4" s="30">
        <v>1.5</v>
      </c>
      <c r="L4" s="31">
        <v>1</v>
      </c>
      <c r="M4" s="52">
        <f aca="true" t="shared" si="2" ref="M4:M15">COUNTIF(K$4:K$15,"&lt;"&amp;K4)*ROWS(K$4:K$15)+COUNTIF(L$4:L$15,"&lt;"&amp;L4)</f>
        <v>51</v>
      </c>
      <c r="N4" s="55">
        <f aca="true" t="shared" si="3" ref="N4:N15">IF(COUNTIF(M$4:M$15,M4)&gt;1,RANK(M4,M$4:M$15,0)+(COUNT(M$4:M$15)+1-RANK(M4,M$4:M$15,0)-RANK(M4,M$4:M$15,1))/2,RANK(M4,M$4:M$15,0)+(COUNT(M$4:M$15)+1-RANK(M4,M$4:M$15,0)-RANK(M4,M$4:M$15,1)))</f>
        <v>8</v>
      </c>
      <c r="O4" s="49">
        <f aca="true" t="shared" si="4" ref="O4:O15">SUM(J4,N4)</f>
        <v>11.5</v>
      </c>
      <c r="P4" s="46">
        <f aca="true" t="shared" si="5" ref="P4:P15">SUM(K4,G4)</f>
        <v>16</v>
      </c>
      <c r="Q4" s="32">
        <f aca="true" t="shared" si="6" ref="Q4:Q15">SUM(L4,H4)</f>
        <v>11</v>
      </c>
      <c r="R4" s="37">
        <f aca="true" t="shared" si="7" ref="R4:R15">(COUNTIF(O$4:O$15,"&gt;"&amp;O4)*ROWS(O$4:O$14)+COUNTIF(P$4:P$15,"&lt;"&amp;P4))*ROWS(O$4:O$15)+COUNTIF(Q$4:Q$15,"&lt;"&amp;Q4)</f>
        <v>1015</v>
      </c>
      <c r="S4" s="43">
        <f aca="true" t="shared" si="8" ref="S4:S15">IF(COUNTIF(R$4:R$15,R4)&gt;1,RANK(R4,R$4:R$15,0)+(COUNT(R$4:R$15)+1-RANK(R4,R$4:R$15,0)-RANK(R4,R$4:R$15,1))/2,RANK(R4,R$4:R$15,0)+(COUNT(R$4:R$15)+1-RANK(R4,R$4:R$15,0)-RANK(R4,R$4:R$15,1)))</f>
        <v>5</v>
      </c>
      <c r="T4" s="40">
        <v>10</v>
      </c>
    </row>
    <row r="5" spans="2:20" ht="18.75">
      <c r="B5" s="19" t="s">
        <v>41</v>
      </c>
      <c r="C5" s="1" t="s">
        <v>46</v>
      </c>
      <c r="D5" s="98" t="s">
        <v>178</v>
      </c>
      <c r="E5" s="62" t="s">
        <v>138</v>
      </c>
      <c r="F5" s="23" t="s">
        <v>33</v>
      </c>
      <c r="G5" s="33">
        <v>2.4</v>
      </c>
      <c r="H5" s="28">
        <v>6</v>
      </c>
      <c r="I5" s="53">
        <f t="shared" si="0"/>
        <v>41</v>
      </c>
      <c r="J5" s="56">
        <f t="shared" si="1"/>
        <v>9</v>
      </c>
      <c r="K5" s="33">
        <v>0</v>
      </c>
      <c r="L5" s="28">
        <v>0</v>
      </c>
      <c r="M5" s="53">
        <f t="shared" si="2"/>
        <v>0</v>
      </c>
      <c r="N5" s="56">
        <f t="shared" si="3"/>
        <v>11</v>
      </c>
      <c r="O5" s="50">
        <f t="shared" si="4"/>
        <v>20</v>
      </c>
      <c r="P5" s="47">
        <f t="shared" si="5"/>
        <v>2.4</v>
      </c>
      <c r="Q5" s="29">
        <f t="shared" si="6"/>
        <v>6</v>
      </c>
      <c r="R5" s="38">
        <f t="shared" si="7"/>
        <v>291</v>
      </c>
      <c r="S5" s="44">
        <f t="shared" si="8"/>
        <v>10</v>
      </c>
      <c r="T5" s="41">
        <v>0</v>
      </c>
    </row>
    <row r="6" spans="2:20" ht="18.75">
      <c r="B6" s="19" t="s">
        <v>42</v>
      </c>
      <c r="C6" s="1" t="s">
        <v>47</v>
      </c>
      <c r="D6" s="98" t="s">
        <v>179</v>
      </c>
      <c r="E6" s="62" t="s">
        <v>113</v>
      </c>
      <c r="F6" s="23" t="s">
        <v>34</v>
      </c>
      <c r="G6" s="33">
        <v>1.5</v>
      </c>
      <c r="H6" s="28">
        <v>1</v>
      </c>
      <c r="I6" s="53">
        <f t="shared" si="0"/>
        <v>13</v>
      </c>
      <c r="J6" s="56">
        <f t="shared" si="1"/>
        <v>11</v>
      </c>
      <c r="K6" s="33">
        <v>7.2</v>
      </c>
      <c r="L6" s="28">
        <v>6</v>
      </c>
      <c r="M6" s="53">
        <f t="shared" si="2"/>
        <v>116</v>
      </c>
      <c r="N6" s="56">
        <f t="shared" si="3"/>
        <v>3</v>
      </c>
      <c r="O6" s="50">
        <f t="shared" si="4"/>
        <v>14</v>
      </c>
      <c r="P6" s="47">
        <f t="shared" si="5"/>
        <v>8.7</v>
      </c>
      <c r="Q6" s="29">
        <f t="shared" si="6"/>
        <v>7</v>
      </c>
      <c r="R6" s="38">
        <f t="shared" si="7"/>
        <v>436</v>
      </c>
      <c r="S6" s="44">
        <f t="shared" si="8"/>
        <v>9</v>
      </c>
      <c r="T6" s="41">
        <v>0</v>
      </c>
    </row>
    <row r="7" spans="2:20" ht="18.75">
      <c r="B7" s="19" t="s">
        <v>47</v>
      </c>
      <c r="C7" s="1" t="s">
        <v>42</v>
      </c>
      <c r="D7" s="98" t="s">
        <v>173</v>
      </c>
      <c r="E7" s="62" t="s">
        <v>143</v>
      </c>
      <c r="F7" s="23" t="s">
        <v>23</v>
      </c>
      <c r="G7" s="33">
        <v>0</v>
      </c>
      <c r="H7" s="28">
        <v>0</v>
      </c>
      <c r="I7" s="53">
        <f t="shared" si="0"/>
        <v>0</v>
      </c>
      <c r="J7" s="56">
        <f t="shared" si="1"/>
        <v>12</v>
      </c>
      <c r="K7" s="33">
        <v>0</v>
      </c>
      <c r="L7" s="28">
        <v>0</v>
      </c>
      <c r="M7" s="53">
        <f t="shared" si="2"/>
        <v>0</v>
      </c>
      <c r="N7" s="56">
        <f t="shared" si="3"/>
        <v>11</v>
      </c>
      <c r="O7" s="50">
        <f t="shared" si="4"/>
        <v>23</v>
      </c>
      <c r="P7" s="47">
        <f t="shared" si="5"/>
        <v>0</v>
      </c>
      <c r="Q7" s="29">
        <f t="shared" si="6"/>
        <v>0</v>
      </c>
      <c r="R7" s="38">
        <f t="shared" si="7"/>
        <v>0</v>
      </c>
      <c r="S7" s="44">
        <f t="shared" si="8"/>
        <v>12</v>
      </c>
      <c r="T7" s="41">
        <v>0</v>
      </c>
    </row>
    <row r="8" spans="2:20" ht="18.75">
      <c r="B8" s="19" t="s">
        <v>43</v>
      </c>
      <c r="C8" s="1" t="s">
        <v>48</v>
      </c>
      <c r="D8" s="98" t="s">
        <v>180</v>
      </c>
      <c r="E8" s="62" t="s">
        <v>114</v>
      </c>
      <c r="F8" s="23" t="s">
        <v>35</v>
      </c>
      <c r="G8" s="33">
        <v>5</v>
      </c>
      <c r="H8" s="28">
        <v>4</v>
      </c>
      <c r="I8" s="53">
        <f t="shared" si="0"/>
        <v>51</v>
      </c>
      <c r="J8" s="56">
        <f t="shared" si="1"/>
        <v>8</v>
      </c>
      <c r="K8" s="33">
        <v>7</v>
      </c>
      <c r="L8" s="28">
        <v>3</v>
      </c>
      <c r="M8" s="53">
        <f t="shared" si="2"/>
        <v>102</v>
      </c>
      <c r="N8" s="56">
        <f t="shared" si="3"/>
        <v>4</v>
      </c>
      <c r="O8" s="50">
        <f t="shared" si="4"/>
        <v>12</v>
      </c>
      <c r="P8" s="47">
        <f t="shared" si="5"/>
        <v>12</v>
      </c>
      <c r="Q8" s="29">
        <f t="shared" si="6"/>
        <v>7</v>
      </c>
      <c r="R8" s="38">
        <f t="shared" si="7"/>
        <v>844</v>
      </c>
      <c r="S8" s="44">
        <f t="shared" si="8"/>
        <v>6</v>
      </c>
      <c r="T8" s="41">
        <v>5</v>
      </c>
    </row>
    <row r="9" spans="2:20" ht="18.75">
      <c r="B9" s="19" t="s">
        <v>37</v>
      </c>
      <c r="C9" s="1" t="s">
        <v>38</v>
      </c>
      <c r="D9" s="98" t="s">
        <v>182</v>
      </c>
      <c r="E9" s="62" t="s">
        <v>115</v>
      </c>
      <c r="F9" s="23" t="s">
        <v>39</v>
      </c>
      <c r="G9" s="33">
        <v>14.5</v>
      </c>
      <c r="H9" s="28">
        <v>10</v>
      </c>
      <c r="I9" s="53">
        <f t="shared" si="0"/>
        <v>105</v>
      </c>
      <c r="J9" s="56">
        <f t="shared" si="1"/>
        <v>3.5</v>
      </c>
      <c r="K9" s="33">
        <v>12</v>
      </c>
      <c r="L9" s="28">
        <v>6</v>
      </c>
      <c r="M9" s="53">
        <f t="shared" si="2"/>
        <v>128</v>
      </c>
      <c r="N9" s="56">
        <f t="shared" si="3"/>
        <v>2</v>
      </c>
      <c r="O9" s="50">
        <f t="shared" si="4"/>
        <v>5.5</v>
      </c>
      <c r="P9" s="47">
        <f t="shared" si="5"/>
        <v>26.5</v>
      </c>
      <c r="Q9" s="29">
        <f t="shared" si="6"/>
        <v>16</v>
      </c>
      <c r="R9" s="38">
        <f t="shared" si="7"/>
        <v>1594</v>
      </c>
      <c r="S9" s="44">
        <f t="shared" si="8"/>
        <v>1</v>
      </c>
      <c r="T9" s="41">
        <v>30</v>
      </c>
    </row>
    <row r="10" spans="2:20" ht="18.75">
      <c r="B10" s="19" t="s">
        <v>38</v>
      </c>
      <c r="C10" s="1" t="s">
        <v>87</v>
      </c>
      <c r="D10" s="99" t="s">
        <v>176</v>
      </c>
      <c r="E10" s="62" t="s">
        <v>154</v>
      </c>
      <c r="F10" s="23" t="s">
        <v>31</v>
      </c>
      <c r="G10" s="33">
        <v>7.6</v>
      </c>
      <c r="H10" s="28">
        <v>12</v>
      </c>
      <c r="I10" s="53">
        <f t="shared" si="0"/>
        <v>71</v>
      </c>
      <c r="J10" s="56">
        <f t="shared" si="1"/>
        <v>7</v>
      </c>
      <c r="K10" s="33">
        <v>12.5</v>
      </c>
      <c r="L10" s="28">
        <v>11</v>
      </c>
      <c r="M10" s="53">
        <f t="shared" si="2"/>
        <v>143</v>
      </c>
      <c r="N10" s="56">
        <f t="shared" si="3"/>
        <v>1</v>
      </c>
      <c r="O10" s="50">
        <f t="shared" si="4"/>
        <v>8</v>
      </c>
      <c r="P10" s="47">
        <f t="shared" si="5"/>
        <v>20.1</v>
      </c>
      <c r="Q10" s="29">
        <f t="shared" si="6"/>
        <v>23</v>
      </c>
      <c r="R10" s="38">
        <f t="shared" si="7"/>
        <v>1175</v>
      </c>
      <c r="S10" s="44">
        <f t="shared" si="8"/>
        <v>3</v>
      </c>
      <c r="T10" s="41">
        <v>20</v>
      </c>
    </row>
    <row r="11" spans="2:20" ht="18.75">
      <c r="B11" s="19" t="s">
        <v>48</v>
      </c>
      <c r="C11" s="1" t="s">
        <v>43</v>
      </c>
      <c r="D11" s="98" t="s">
        <v>174</v>
      </c>
      <c r="E11" s="62" t="s">
        <v>117</v>
      </c>
      <c r="F11" s="23" t="s">
        <v>26</v>
      </c>
      <c r="G11" s="33">
        <v>11</v>
      </c>
      <c r="H11" s="28">
        <v>8</v>
      </c>
      <c r="I11" s="53">
        <f t="shared" si="0"/>
        <v>78</v>
      </c>
      <c r="J11" s="56">
        <f t="shared" si="1"/>
        <v>6</v>
      </c>
      <c r="K11" s="33">
        <v>2.5</v>
      </c>
      <c r="L11" s="28">
        <v>2</v>
      </c>
      <c r="M11" s="53">
        <f t="shared" si="2"/>
        <v>65</v>
      </c>
      <c r="N11" s="56">
        <f t="shared" si="3"/>
        <v>7</v>
      </c>
      <c r="O11" s="50">
        <f t="shared" si="4"/>
        <v>13</v>
      </c>
      <c r="P11" s="47">
        <f t="shared" si="5"/>
        <v>13.5</v>
      </c>
      <c r="Q11" s="29">
        <f t="shared" si="6"/>
        <v>10</v>
      </c>
      <c r="R11" s="38">
        <f t="shared" si="7"/>
        <v>726</v>
      </c>
      <c r="S11" s="44">
        <f t="shared" si="8"/>
        <v>7</v>
      </c>
      <c r="T11" s="41">
        <v>0</v>
      </c>
    </row>
    <row r="12" spans="2:20" s="178" customFormat="1" ht="18.75">
      <c r="B12" s="162" t="s">
        <v>49</v>
      </c>
      <c r="C12" s="163" t="s">
        <v>44</v>
      </c>
      <c r="D12" s="164" t="s">
        <v>175</v>
      </c>
      <c r="E12" s="165" t="s">
        <v>118</v>
      </c>
      <c r="F12" s="166" t="s">
        <v>29</v>
      </c>
      <c r="G12" s="179">
        <v>15.1</v>
      </c>
      <c r="H12" s="168">
        <v>9</v>
      </c>
      <c r="I12" s="169">
        <f t="shared" si="0"/>
        <v>140</v>
      </c>
      <c r="J12" s="170">
        <f t="shared" si="1"/>
        <v>1</v>
      </c>
      <c r="K12" s="167">
        <v>5.6</v>
      </c>
      <c r="L12" s="168">
        <v>6</v>
      </c>
      <c r="M12" s="169">
        <f t="shared" si="2"/>
        <v>92</v>
      </c>
      <c r="N12" s="170">
        <f t="shared" si="3"/>
        <v>5</v>
      </c>
      <c r="O12" s="172">
        <f t="shared" si="4"/>
        <v>6</v>
      </c>
      <c r="P12" s="173">
        <f t="shared" si="5"/>
        <v>20.7</v>
      </c>
      <c r="Q12" s="174">
        <f t="shared" si="6"/>
        <v>15</v>
      </c>
      <c r="R12" s="175">
        <f t="shared" si="7"/>
        <v>1449</v>
      </c>
      <c r="S12" s="176">
        <f t="shared" si="8"/>
        <v>2</v>
      </c>
      <c r="T12" s="177">
        <v>25</v>
      </c>
    </row>
    <row r="13" spans="2:20" s="178" customFormat="1" ht="18.75">
      <c r="B13" s="162" t="s">
        <v>44</v>
      </c>
      <c r="C13" s="163" t="s">
        <v>49</v>
      </c>
      <c r="D13" s="164" t="s">
        <v>181</v>
      </c>
      <c r="E13" s="165" t="s">
        <v>119</v>
      </c>
      <c r="F13" s="166" t="s">
        <v>36</v>
      </c>
      <c r="G13" s="167">
        <v>12.5</v>
      </c>
      <c r="H13" s="168">
        <v>4</v>
      </c>
      <c r="I13" s="169">
        <f t="shared" si="0"/>
        <v>87</v>
      </c>
      <c r="J13" s="170">
        <f t="shared" si="1"/>
        <v>5</v>
      </c>
      <c r="K13" s="167">
        <v>1</v>
      </c>
      <c r="L13" s="168">
        <v>1</v>
      </c>
      <c r="M13" s="169">
        <f t="shared" si="2"/>
        <v>39</v>
      </c>
      <c r="N13" s="170">
        <f t="shared" si="3"/>
        <v>9</v>
      </c>
      <c r="O13" s="172">
        <f t="shared" si="4"/>
        <v>14</v>
      </c>
      <c r="P13" s="173">
        <f t="shared" si="5"/>
        <v>13.5</v>
      </c>
      <c r="Q13" s="174">
        <f t="shared" si="6"/>
        <v>5</v>
      </c>
      <c r="R13" s="175">
        <f t="shared" si="7"/>
        <v>458</v>
      </c>
      <c r="S13" s="176">
        <f t="shared" si="8"/>
        <v>8</v>
      </c>
      <c r="T13" s="177">
        <v>0</v>
      </c>
    </row>
    <row r="14" spans="2:20" ht="18.75">
      <c r="B14" s="19" t="s">
        <v>46</v>
      </c>
      <c r="C14" s="1" t="s">
        <v>41</v>
      </c>
      <c r="D14" s="7" t="s">
        <v>172</v>
      </c>
      <c r="E14" s="62" t="s">
        <v>136</v>
      </c>
      <c r="F14" s="23" t="s">
        <v>20</v>
      </c>
      <c r="G14" s="33">
        <v>2.1</v>
      </c>
      <c r="H14" s="28">
        <v>3</v>
      </c>
      <c r="I14" s="53">
        <f t="shared" si="0"/>
        <v>26</v>
      </c>
      <c r="J14" s="56">
        <f t="shared" si="1"/>
        <v>10</v>
      </c>
      <c r="K14" s="33">
        <v>0</v>
      </c>
      <c r="L14" s="28">
        <v>0</v>
      </c>
      <c r="M14" s="53">
        <f t="shared" si="2"/>
        <v>0</v>
      </c>
      <c r="N14" s="56">
        <f t="shared" si="3"/>
        <v>11</v>
      </c>
      <c r="O14" s="50">
        <f t="shared" si="4"/>
        <v>21</v>
      </c>
      <c r="P14" s="47">
        <f t="shared" si="5"/>
        <v>2.1</v>
      </c>
      <c r="Q14" s="29">
        <f t="shared" si="6"/>
        <v>3</v>
      </c>
      <c r="R14" s="38">
        <f t="shared" si="7"/>
        <v>145</v>
      </c>
      <c r="S14" s="44">
        <f t="shared" si="8"/>
        <v>11</v>
      </c>
      <c r="T14" s="41">
        <v>0</v>
      </c>
    </row>
    <row r="15" spans="2:20" ht="19.5" thickBot="1">
      <c r="B15" s="20" t="s">
        <v>63</v>
      </c>
      <c r="C15" s="21" t="s">
        <v>40</v>
      </c>
      <c r="D15" s="100" t="s">
        <v>171</v>
      </c>
      <c r="E15" s="63" t="s">
        <v>146</v>
      </c>
      <c r="F15" s="24" t="s">
        <v>17</v>
      </c>
      <c r="G15" s="34">
        <v>15</v>
      </c>
      <c r="H15" s="35">
        <v>8</v>
      </c>
      <c r="I15" s="54">
        <f t="shared" si="0"/>
        <v>126</v>
      </c>
      <c r="J15" s="57">
        <f t="shared" si="1"/>
        <v>2</v>
      </c>
      <c r="K15" s="34">
        <v>2.8</v>
      </c>
      <c r="L15" s="35">
        <v>4</v>
      </c>
      <c r="M15" s="54">
        <f t="shared" si="2"/>
        <v>79</v>
      </c>
      <c r="N15" s="57">
        <f t="shared" si="3"/>
        <v>6</v>
      </c>
      <c r="O15" s="51">
        <f t="shared" si="4"/>
        <v>8</v>
      </c>
      <c r="P15" s="48">
        <f t="shared" si="5"/>
        <v>17.8</v>
      </c>
      <c r="Q15" s="36">
        <f t="shared" si="6"/>
        <v>12</v>
      </c>
      <c r="R15" s="39">
        <f t="shared" si="7"/>
        <v>1160</v>
      </c>
      <c r="S15" s="45">
        <f t="shared" si="8"/>
        <v>4</v>
      </c>
      <c r="T15" s="42">
        <v>15</v>
      </c>
    </row>
    <row r="16" spans="2:20" ht="12.75">
      <c r="B16" s="97"/>
      <c r="C16" s="97"/>
      <c r="D16" s="97"/>
      <c r="E16" s="97"/>
      <c r="F16" s="97"/>
      <c r="G16" s="97"/>
      <c r="H16" s="97"/>
      <c r="I16" s="97"/>
      <c r="J16" s="97">
        <f>SUM(J4:J15)</f>
        <v>78</v>
      </c>
      <c r="K16" s="97"/>
      <c r="L16" s="97"/>
      <c r="M16" s="97"/>
      <c r="N16" s="97">
        <f>SUM(N4:N15)</f>
        <v>78</v>
      </c>
      <c r="O16" s="97">
        <f>SUM(O4:O15)</f>
        <v>156</v>
      </c>
      <c r="P16" s="97"/>
      <c r="Q16" s="97"/>
      <c r="R16" s="97"/>
      <c r="S16" s="97"/>
      <c r="T16" s="97">
        <f>SUM(T4:T15)</f>
        <v>105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A1">
      <selection activeCell="X7" sqref="X7"/>
    </sheetView>
  </sheetViews>
  <sheetFormatPr defaultColWidth="9.140625" defaultRowHeight="12.75"/>
  <cols>
    <col min="1" max="1" width="3.28125" style="0" customWidth="1"/>
    <col min="2" max="2" width="7.140625" style="0" customWidth="1"/>
    <col min="3" max="3" width="19.8515625" style="0" customWidth="1"/>
    <col min="4" max="4" width="9.28125" style="0" customWidth="1"/>
    <col min="5" max="6" width="8.00390625" style="0" customWidth="1"/>
    <col min="7" max="7" width="8.57421875" style="0" customWidth="1"/>
    <col min="8" max="9" width="8.00390625" style="0" customWidth="1"/>
    <col min="10" max="10" width="8.57421875" style="0" customWidth="1"/>
    <col min="11" max="12" width="8.00390625" style="0" customWidth="1"/>
    <col min="13" max="13" width="8.57421875" style="0" customWidth="1"/>
    <col min="14" max="15" width="8.00390625" style="0" customWidth="1"/>
    <col min="16" max="16" width="10.7109375" style="0" customWidth="1"/>
    <col min="17" max="18" width="9.28125" style="0" customWidth="1"/>
    <col min="19" max="19" width="8.14062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5"/>
    </row>
    <row r="2" spans="1:19" ht="54" customHeight="1" thickBot="1">
      <c r="A2" s="5"/>
      <c r="B2" s="150" t="s">
        <v>104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2"/>
    </row>
    <row r="3" spans="1:26" ht="16.5" customHeight="1" thickBot="1">
      <c r="A3" s="5"/>
      <c r="B3" s="158" t="s">
        <v>64</v>
      </c>
      <c r="C3" s="148" t="s">
        <v>2</v>
      </c>
      <c r="D3" s="153" t="s">
        <v>65</v>
      </c>
      <c r="E3" s="154"/>
      <c r="F3" s="154"/>
      <c r="G3" s="155" t="s">
        <v>66</v>
      </c>
      <c r="H3" s="154"/>
      <c r="I3" s="156"/>
      <c r="J3" s="153" t="s">
        <v>67</v>
      </c>
      <c r="K3" s="154"/>
      <c r="L3" s="154"/>
      <c r="M3" s="155" t="s">
        <v>68</v>
      </c>
      <c r="N3" s="154"/>
      <c r="O3" s="154"/>
      <c r="P3" s="142" t="s">
        <v>109</v>
      </c>
      <c r="Q3" s="144" t="s">
        <v>12</v>
      </c>
      <c r="R3" s="146" t="s">
        <v>70</v>
      </c>
      <c r="S3" s="148" t="s">
        <v>123</v>
      </c>
      <c r="T3" s="4" t="s">
        <v>72</v>
      </c>
      <c r="U3" s="5"/>
      <c r="V3" s="4" t="s">
        <v>73</v>
      </c>
      <c r="W3" s="4" t="s">
        <v>74</v>
      </c>
      <c r="X3" s="5"/>
      <c r="Y3" s="5"/>
      <c r="Z3" s="5"/>
    </row>
    <row r="4" spans="1:26" ht="23.25" thickBot="1">
      <c r="A4" s="5"/>
      <c r="B4" s="159"/>
      <c r="C4" s="157"/>
      <c r="D4" s="64" t="s">
        <v>71</v>
      </c>
      <c r="E4" s="60" t="s">
        <v>94</v>
      </c>
      <c r="F4" s="60" t="s">
        <v>95</v>
      </c>
      <c r="G4" s="66" t="s">
        <v>71</v>
      </c>
      <c r="H4" s="60" t="s">
        <v>94</v>
      </c>
      <c r="I4" s="65" t="s">
        <v>95</v>
      </c>
      <c r="J4" s="64" t="s">
        <v>71</v>
      </c>
      <c r="K4" s="60" t="s">
        <v>94</v>
      </c>
      <c r="L4" s="60" t="s">
        <v>95</v>
      </c>
      <c r="M4" s="66" t="s">
        <v>71</v>
      </c>
      <c r="N4" s="60" t="s">
        <v>94</v>
      </c>
      <c r="O4" s="60" t="s">
        <v>95</v>
      </c>
      <c r="P4" s="143"/>
      <c r="Q4" s="145"/>
      <c r="R4" s="147"/>
      <c r="S4" s="149"/>
      <c r="T4" s="4"/>
      <c r="U4" s="5"/>
      <c r="V4" s="4"/>
      <c r="W4" s="4"/>
      <c r="X4" s="5"/>
      <c r="Y4" s="5"/>
      <c r="Z4" s="5"/>
    </row>
    <row r="5" spans="1:26" ht="18.75" thickBot="1">
      <c r="A5" s="5"/>
      <c r="B5" s="74" t="s">
        <v>75</v>
      </c>
      <c r="C5" s="96" t="s">
        <v>111</v>
      </c>
      <c r="D5" s="80">
        <f>Sobota_I_kolo_sekt_A!S4</f>
        <v>5</v>
      </c>
      <c r="E5" s="78">
        <f>Sobota_I_kolo_sekt_A!Q4</f>
        <v>10</v>
      </c>
      <c r="F5" s="81">
        <f>Sobota_I_kolo_sekt_A!P4</f>
        <v>8.4</v>
      </c>
      <c r="G5" s="77">
        <f>Sobota_I_kolo_sekt_B!S4</f>
        <v>10</v>
      </c>
      <c r="H5" s="78">
        <f>Sobota_I_kolo_sekt_B!Q4</f>
        <v>3</v>
      </c>
      <c r="I5" s="81">
        <f>Sobota_I_kolo_sekt_B!P4</f>
        <v>2.6</v>
      </c>
      <c r="J5" s="77">
        <f>Sobota_I_kolo_sekt_C!S4</f>
        <v>11</v>
      </c>
      <c r="K5" s="78">
        <f>Sobota_I_kolo_sekt_C!Q4</f>
        <v>0</v>
      </c>
      <c r="L5" s="79">
        <f>Sobota_I_kolo_sekt_C!P4</f>
        <v>0</v>
      </c>
      <c r="M5" s="80">
        <f>Sobota_I_kolo_sekt_D!S4</f>
        <v>5</v>
      </c>
      <c r="N5" s="78">
        <f>Sobota_I_kolo_sekt_D!Q4</f>
        <v>11</v>
      </c>
      <c r="O5" s="81">
        <f>Sobota_I_kolo_sekt_D!P4</f>
        <v>16</v>
      </c>
      <c r="P5" s="67">
        <f>SUM(D5,G5,J5,M5)</f>
        <v>31</v>
      </c>
      <c r="Q5" s="68">
        <f>SUM(E5,H5,K5,N5)</f>
        <v>24</v>
      </c>
      <c r="R5" s="71">
        <f>SUM(F5,I5,L5,O5)</f>
        <v>27</v>
      </c>
      <c r="S5" s="82">
        <v>7</v>
      </c>
      <c r="T5">
        <v>44</v>
      </c>
      <c r="U5" s="5"/>
      <c r="V5" s="5">
        <v>18</v>
      </c>
      <c r="W5" s="5">
        <v>27</v>
      </c>
      <c r="X5" s="5"/>
      <c r="Y5" s="5"/>
      <c r="Z5" s="5"/>
    </row>
    <row r="6" spans="1:26" ht="18.75" thickBot="1">
      <c r="A6" s="5"/>
      <c r="B6" s="75" t="s">
        <v>76</v>
      </c>
      <c r="C6" s="96" t="s">
        <v>112</v>
      </c>
      <c r="D6" s="80">
        <f>Sobota_I_kolo_sekt_A!S5</f>
        <v>8</v>
      </c>
      <c r="E6" s="78">
        <f>Sobota_I_kolo_sekt_A!Q5</f>
        <v>3</v>
      </c>
      <c r="F6" s="81">
        <f>Sobota_I_kolo_sekt_A!P5</f>
        <v>2.1</v>
      </c>
      <c r="G6" s="77">
        <f>Sobota_I_kolo_sekt_B!S5</f>
        <v>11</v>
      </c>
      <c r="H6" s="78">
        <f>Sobota_I_kolo_sekt_B!Q5</f>
        <v>2</v>
      </c>
      <c r="I6" s="81">
        <f>Sobota_I_kolo_sekt_B!P5</f>
        <v>2</v>
      </c>
      <c r="J6" s="131">
        <f>Sobota_I_kolo_sekt_C!S5</f>
        <v>13</v>
      </c>
      <c r="K6" s="133">
        <f>Sobota_I_kolo_sekt_C!Q5</f>
        <v>0</v>
      </c>
      <c r="L6" s="134">
        <f>Sobota_I_kolo_sekt_C!P5</f>
        <v>0</v>
      </c>
      <c r="M6" s="80">
        <f>Sobota_I_kolo_sekt_D!S5</f>
        <v>10</v>
      </c>
      <c r="N6" s="78">
        <f>Sobota_I_kolo_sekt_D!Q5</f>
        <v>6</v>
      </c>
      <c r="O6" s="81">
        <f>Sobota_I_kolo_sekt_D!P5</f>
        <v>2.4</v>
      </c>
      <c r="P6" s="67">
        <f aca="true" t="shared" si="0" ref="P6:P16">SUM(D6,G6,J6,M6)</f>
        <v>42</v>
      </c>
      <c r="Q6" s="68">
        <f aca="true" t="shared" si="1" ref="Q6:Q16">SUM(E6,H6,K6,N6)</f>
        <v>11</v>
      </c>
      <c r="R6" s="71">
        <f aca="true" t="shared" si="2" ref="R6:R16">SUM(F6,I6,L6,O6)</f>
        <v>6.5</v>
      </c>
      <c r="S6" s="87">
        <v>12</v>
      </c>
      <c r="T6" s="6">
        <v>30</v>
      </c>
      <c r="U6" s="5"/>
      <c r="V6" s="5">
        <v>23</v>
      </c>
      <c r="W6" s="5">
        <v>11</v>
      </c>
      <c r="X6" s="5"/>
      <c r="Y6" s="5"/>
      <c r="Z6" s="5"/>
    </row>
    <row r="7" spans="1:26" ht="18.75" thickBot="1">
      <c r="A7" s="5"/>
      <c r="B7" s="75" t="s">
        <v>77</v>
      </c>
      <c r="C7" s="96" t="s">
        <v>113</v>
      </c>
      <c r="D7" s="80">
        <f>Sobota_I_kolo_sekt_A!S6</f>
        <v>9</v>
      </c>
      <c r="E7" s="78">
        <f>Sobota_I_kolo_sekt_A!Q6</f>
        <v>1</v>
      </c>
      <c r="F7" s="81">
        <f>Sobota_I_kolo_sekt_A!P6</f>
        <v>2</v>
      </c>
      <c r="G7" s="77">
        <f>Sobota_I_kolo_sekt_B!S6</f>
        <v>1</v>
      </c>
      <c r="H7" s="78">
        <f>Sobota_I_kolo_sekt_B!Q6</f>
        <v>23</v>
      </c>
      <c r="I7" s="81">
        <f>Sobota_I_kolo_sekt_B!P6</f>
        <v>21.6</v>
      </c>
      <c r="J7" s="77">
        <f>Sobota_I_kolo_sekt_C!S6</f>
        <v>2</v>
      </c>
      <c r="K7" s="78">
        <f>Sobota_I_kolo_sekt_C!Q6</f>
        <v>18</v>
      </c>
      <c r="L7" s="79">
        <f>Sobota_I_kolo_sekt_C!P6</f>
        <v>25.5</v>
      </c>
      <c r="M7" s="80">
        <f>Sobota_I_kolo_sekt_D!S6</f>
        <v>9</v>
      </c>
      <c r="N7" s="78">
        <f>Sobota_I_kolo_sekt_D!Q6</f>
        <v>7</v>
      </c>
      <c r="O7" s="81">
        <f>Sobota_I_kolo_sekt_D!P6</f>
        <v>8.7</v>
      </c>
      <c r="P7" s="67">
        <f t="shared" si="0"/>
        <v>21</v>
      </c>
      <c r="Q7" s="68">
        <f t="shared" si="1"/>
        <v>49</v>
      </c>
      <c r="R7" s="71">
        <f t="shared" si="2"/>
        <v>57.8</v>
      </c>
      <c r="S7" s="87">
        <v>5</v>
      </c>
      <c r="T7" s="5">
        <v>23</v>
      </c>
      <c r="U7" s="5"/>
      <c r="V7" s="5">
        <v>23</v>
      </c>
      <c r="W7" s="5">
        <v>5</v>
      </c>
      <c r="X7" s="5"/>
      <c r="Y7" s="5"/>
      <c r="Z7" s="5"/>
    </row>
    <row r="8" spans="1:26" ht="18.75" thickBot="1">
      <c r="A8" s="5"/>
      <c r="B8" s="75" t="s">
        <v>78</v>
      </c>
      <c r="C8" s="96" t="s">
        <v>121</v>
      </c>
      <c r="D8" s="80">
        <f>Sobota_I_kolo_sekt_A!S7</f>
        <v>2</v>
      </c>
      <c r="E8" s="78">
        <f>Sobota_I_kolo_sekt_A!Q7</f>
        <v>10</v>
      </c>
      <c r="F8" s="81">
        <f>Sobota_I_kolo_sekt_A!P7</f>
        <v>14.5</v>
      </c>
      <c r="G8" s="77">
        <f>Sobota_I_kolo_sekt_B!S7</f>
        <v>9</v>
      </c>
      <c r="H8" s="78">
        <f>Sobota_I_kolo_sekt_B!Q7</f>
        <v>3</v>
      </c>
      <c r="I8" s="81">
        <f>Sobota_I_kolo_sekt_B!P7</f>
        <v>4.5</v>
      </c>
      <c r="J8" s="77">
        <f>Sobota_I_kolo_sekt_C!S7</f>
        <v>9</v>
      </c>
      <c r="K8" s="78">
        <f>Sobota_I_kolo_sekt_C!Q7</f>
        <v>2</v>
      </c>
      <c r="L8" s="79">
        <f>Sobota_I_kolo_sekt_C!P7</f>
        <v>3</v>
      </c>
      <c r="M8" s="80">
        <f>Sobota_I_kolo_sekt_D!S7</f>
        <v>12</v>
      </c>
      <c r="N8" s="78">
        <f>Sobota_I_kolo_sekt_D!Q7</f>
        <v>0</v>
      </c>
      <c r="O8" s="81">
        <f>Sobota_I_kolo_sekt_D!P7</f>
        <v>0</v>
      </c>
      <c r="P8" s="67">
        <f t="shared" si="0"/>
        <v>32</v>
      </c>
      <c r="Q8" s="68">
        <f t="shared" si="1"/>
        <v>15</v>
      </c>
      <c r="R8" s="71">
        <f t="shared" si="2"/>
        <v>22</v>
      </c>
      <c r="S8" s="87">
        <v>9</v>
      </c>
      <c r="T8" s="5">
        <v>26</v>
      </c>
      <c r="U8" s="5"/>
      <c r="V8" s="5">
        <v>23</v>
      </c>
      <c r="W8" s="5">
        <v>27</v>
      </c>
      <c r="X8" s="5"/>
      <c r="Y8" s="5"/>
      <c r="Z8" s="5"/>
    </row>
    <row r="9" spans="1:26" ht="18.75" thickBot="1">
      <c r="A9" s="5"/>
      <c r="B9" s="75" t="s">
        <v>79</v>
      </c>
      <c r="C9" s="96" t="s">
        <v>114</v>
      </c>
      <c r="D9" s="80">
        <f>Sobota_I_kolo_sekt_A!S8</f>
        <v>7</v>
      </c>
      <c r="E9" s="78">
        <f>Sobota_I_kolo_sekt_A!Q8</f>
        <v>1</v>
      </c>
      <c r="F9" s="81">
        <f>Sobota_I_kolo_sekt_A!P8</f>
        <v>4</v>
      </c>
      <c r="G9" s="77">
        <f>Sobota_I_kolo_sekt_B!S8</f>
        <v>12</v>
      </c>
      <c r="H9" s="78">
        <f>Sobota_I_kolo_sekt_B!Q8</f>
        <v>2</v>
      </c>
      <c r="I9" s="81">
        <f>Sobota_I_kolo_sekt_B!P8</f>
        <v>1.1</v>
      </c>
      <c r="J9" s="77">
        <f>Sobota_I_kolo_sekt_C!S8</f>
        <v>7</v>
      </c>
      <c r="K9" s="78">
        <f>Sobota_I_kolo_sekt_C!Q8</f>
        <v>6</v>
      </c>
      <c r="L9" s="79">
        <f>Sobota_I_kolo_sekt_C!P8</f>
        <v>11</v>
      </c>
      <c r="M9" s="80">
        <f>Sobota_I_kolo_sekt_D!S8</f>
        <v>6</v>
      </c>
      <c r="N9" s="78">
        <f>Sobota_I_kolo_sekt_D!Q8</f>
        <v>7</v>
      </c>
      <c r="O9" s="81">
        <f>Sobota_I_kolo_sekt_D!P8</f>
        <v>12</v>
      </c>
      <c r="P9" s="67">
        <f t="shared" si="0"/>
        <v>32</v>
      </c>
      <c r="Q9" s="68">
        <f t="shared" si="1"/>
        <v>16</v>
      </c>
      <c r="R9" s="71">
        <f t="shared" si="2"/>
        <v>28.1</v>
      </c>
      <c r="S9" s="87">
        <v>8</v>
      </c>
      <c r="T9" s="5">
        <v>24</v>
      </c>
      <c r="U9" s="5"/>
      <c r="V9" s="5">
        <v>12</v>
      </c>
      <c r="W9" s="5">
        <v>14</v>
      </c>
      <c r="X9" s="5"/>
      <c r="Y9" s="5"/>
      <c r="Z9" s="5"/>
    </row>
    <row r="10" spans="1:26" ht="18.75" thickBot="1">
      <c r="A10" s="5"/>
      <c r="B10" s="75" t="s">
        <v>80</v>
      </c>
      <c r="C10" s="96" t="s">
        <v>115</v>
      </c>
      <c r="D10" s="80">
        <f>Sobota_I_kolo_sekt_A!S9</f>
        <v>3</v>
      </c>
      <c r="E10" s="78">
        <f>Sobota_I_kolo_sekt_A!Q9</f>
        <v>10</v>
      </c>
      <c r="F10" s="81">
        <f>Sobota_I_kolo_sekt_A!P9</f>
        <v>10.6</v>
      </c>
      <c r="G10" s="77">
        <f>Sobota_I_kolo_sekt_B!S9</f>
        <v>5</v>
      </c>
      <c r="H10" s="78">
        <f>Sobota_I_kolo_sekt_B!Q9</f>
        <v>12</v>
      </c>
      <c r="I10" s="81">
        <f>Sobota_I_kolo_sekt_B!P9</f>
        <v>14</v>
      </c>
      <c r="J10" s="77">
        <f>Sobota_I_kolo_sekt_C!S9</f>
        <v>4</v>
      </c>
      <c r="K10" s="78">
        <f>Sobota_I_kolo_sekt_C!Q9</f>
        <v>11</v>
      </c>
      <c r="L10" s="79">
        <f>Sobota_I_kolo_sekt_C!P9</f>
        <v>12.7</v>
      </c>
      <c r="M10" s="80">
        <f>Sobota_I_kolo_sekt_D!S9</f>
        <v>1</v>
      </c>
      <c r="N10" s="78">
        <f>Sobota_I_kolo_sekt_D!Q9</f>
        <v>16</v>
      </c>
      <c r="O10" s="81">
        <f>Sobota_I_kolo_sekt_D!P9</f>
        <v>26.5</v>
      </c>
      <c r="P10" s="67">
        <f t="shared" si="0"/>
        <v>13</v>
      </c>
      <c r="Q10" s="68">
        <f t="shared" si="1"/>
        <v>49</v>
      </c>
      <c r="R10" s="71">
        <f t="shared" si="2"/>
        <v>63.8</v>
      </c>
      <c r="S10" s="87">
        <v>2</v>
      </c>
      <c r="T10" s="5">
        <v>27</v>
      </c>
      <c r="U10" s="5"/>
      <c r="V10" s="5">
        <v>47</v>
      </c>
      <c r="W10" s="5">
        <v>5</v>
      </c>
      <c r="X10" s="5"/>
      <c r="Y10" s="5"/>
      <c r="Z10" s="5"/>
    </row>
    <row r="11" spans="1:26" ht="18.75" thickBot="1">
      <c r="A11" s="5"/>
      <c r="B11" s="75" t="s">
        <v>81</v>
      </c>
      <c r="C11" s="96" t="s">
        <v>116</v>
      </c>
      <c r="D11" s="80">
        <f>Sobota_I_kolo_sekt_A!S10</f>
        <v>1</v>
      </c>
      <c r="E11" s="78">
        <f>Sobota_I_kolo_sekt_A!Q10</f>
        <v>30</v>
      </c>
      <c r="F11" s="81">
        <f>Sobota_I_kolo_sekt_A!P10</f>
        <v>31.200000000000003</v>
      </c>
      <c r="G11" s="77">
        <f>Sobota_I_kolo_sekt_B!S10</f>
        <v>2</v>
      </c>
      <c r="H11" s="78">
        <f>Sobota_I_kolo_sekt_B!Q10</f>
        <v>28</v>
      </c>
      <c r="I11" s="81">
        <f>Sobota_I_kolo_sekt_B!P10</f>
        <v>20.1</v>
      </c>
      <c r="J11" s="77">
        <f>Sobota_I_kolo_sekt_C!S10</f>
        <v>3</v>
      </c>
      <c r="K11" s="78">
        <f>Sobota_I_kolo_sekt_C!Q10</f>
        <v>13</v>
      </c>
      <c r="L11" s="79">
        <f>Sobota_I_kolo_sekt_C!P10</f>
        <v>19</v>
      </c>
      <c r="M11" s="80">
        <f>Sobota_I_kolo_sekt_D!S10</f>
        <v>3</v>
      </c>
      <c r="N11" s="78">
        <f>Sobota_I_kolo_sekt_D!Q10</f>
        <v>23</v>
      </c>
      <c r="O11" s="81">
        <f>Sobota_I_kolo_sekt_D!P10</f>
        <v>20.1</v>
      </c>
      <c r="P11" s="67">
        <f t="shared" si="0"/>
        <v>9</v>
      </c>
      <c r="Q11" s="68">
        <f t="shared" si="1"/>
        <v>94</v>
      </c>
      <c r="R11" s="71">
        <f t="shared" si="2"/>
        <v>90.4</v>
      </c>
      <c r="S11" s="87">
        <v>1</v>
      </c>
      <c r="T11" s="5">
        <v>7</v>
      </c>
      <c r="U11" s="5"/>
      <c r="V11" s="5">
        <v>18</v>
      </c>
      <c r="W11" s="5">
        <v>6</v>
      </c>
      <c r="X11" s="5"/>
      <c r="Y11" s="5"/>
      <c r="Z11" s="5"/>
    </row>
    <row r="12" spans="1:26" ht="18.75" thickBot="1">
      <c r="A12" s="5"/>
      <c r="B12" s="75" t="s">
        <v>82</v>
      </c>
      <c r="C12" s="96" t="s">
        <v>117</v>
      </c>
      <c r="D12" s="80">
        <f>Sobota_I_kolo_sekt_A!S11</f>
        <v>10</v>
      </c>
      <c r="E12" s="78">
        <f>Sobota_I_kolo_sekt_A!Q11</f>
        <v>1</v>
      </c>
      <c r="F12" s="81">
        <f>Sobota_I_kolo_sekt_A!P11</f>
        <v>1.5</v>
      </c>
      <c r="G12" s="77">
        <f>Sobota_I_kolo_sekt_B!S11</f>
        <v>8</v>
      </c>
      <c r="H12" s="78">
        <f>Sobota_I_kolo_sekt_B!Q11</f>
        <v>3</v>
      </c>
      <c r="I12" s="81">
        <f>Sobota_I_kolo_sekt_B!P11</f>
        <v>5.5</v>
      </c>
      <c r="J12" s="77">
        <f>Sobota_I_kolo_sekt_C!S11</f>
        <v>6</v>
      </c>
      <c r="K12" s="78">
        <f>Sobota_I_kolo_sekt_C!Q11</f>
        <v>7</v>
      </c>
      <c r="L12" s="79">
        <f>Sobota_I_kolo_sekt_C!P11</f>
        <v>10.5</v>
      </c>
      <c r="M12" s="80">
        <f>Sobota_I_kolo_sekt_D!S11</f>
        <v>7</v>
      </c>
      <c r="N12" s="78">
        <f>Sobota_I_kolo_sekt_D!Q11</f>
        <v>10</v>
      </c>
      <c r="O12" s="81">
        <f>Sobota_I_kolo_sekt_D!P11</f>
        <v>13.5</v>
      </c>
      <c r="P12" s="67">
        <f t="shared" si="0"/>
        <v>31</v>
      </c>
      <c r="Q12" s="68">
        <f t="shared" si="1"/>
        <v>21</v>
      </c>
      <c r="R12" s="71">
        <f t="shared" si="2"/>
        <v>31</v>
      </c>
      <c r="S12" s="87">
        <v>6</v>
      </c>
      <c r="T12" s="5">
        <v>11</v>
      </c>
      <c r="U12" s="5"/>
      <c r="V12" s="5">
        <v>23</v>
      </c>
      <c r="W12" s="5">
        <v>16</v>
      </c>
      <c r="X12" s="5"/>
      <c r="Y12" s="5"/>
      <c r="Z12" s="5"/>
    </row>
    <row r="13" spans="1:26" s="178" customFormat="1" ht="18.75" thickBot="1">
      <c r="A13" s="190"/>
      <c r="B13" s="181" t="s">
        <v>83</v>
      </c>
      <c r="C13" s="191" t="s">
        <v>118</v>
      </c>
      <c r="D13" s="192">
        <f>Sobota_I_kolo_sekt_A!S12</f>
        <v>6</v>
      </c>
      <c r="E13" s="193">
        <f>Sobota_I_kolo_sekt_A!Q12</f>
        <v>4</v>
      </c>
      <c r="F13" s="194">
        <f>Sobota_I_kolo_sekt_A!P12</f>
        <v>5.5</v>
      </c>
      <c r="G13" s="195">
        <f>Sobota_I_kolo_sekt_B!S12</f>
        <v>6</v>
      </c>
      <c r="H13" s="193">
        <f>Sobota_I_kolo_sekt_B!Q12</f>
        <v>5</v>
      </c>
      <c r="I13" s="194">
        <f>Sobota_I_kolo_sekt_B!P12</f>
        <v>6.6</v>
      </c>
      <c r="J13" s="195">
        <f>Sobota_I_kolo_sekt_C!S12</f>
        <v>1</v>
      </c>
      <c r="K13" s="193">
        <f>Sobota_I_kolo_sekt_C!Q12</f>
        <v>19</v>
      </c>
      <c r="L13" s="196">
        <f>Sobota_I_kolo_sekt_C!P12</f>
        <v>26</v>
      </c>
      <c r="M13" s="192">
        <f>Sobota_I_kolo_sekt_D!S12</f>
        <v>2</v>
      </c>
      <c r="N13" s="193">
        <f>Sobota_I_kolo_sekt_D!Q12</f>
        <v>15</v>
      </c>
      <c r="O13" s="194">
        <f>Sobota_I_kolo_sekt_D!P12</f>
        <v>20.7</v>
      </c>
      <c r="P13" s="188">
        <f t="shared" si="0"/>
        <v>15</v>
      </c>
      <c r="Q13" s="197">
        <f t="shared" si="1"/>
        <v>43</v>
      </c>
      <c r="R13" s="198">
        <f t="shared" si="2"/>
        <v>58.8</v>
      </c>
      <c r="S13" s="189">
        <v>3</v>
      </c>
      <c r="T13" s="190">
        <v>32</v>
      </c>
      <c r="U13" s="190"/>
      <c r="V13" s="190">
        <v>30</v>
      </c>
      <c r="W13" s="190">
        <v>16</v>
      </c>
      <c r="X13" s="190"/>
      <c r="Y13" s="190"/>
      <c r="Z13" s="190"/>
    </row>
    <row r="14" spans="1:26" s="178" customFormat="1" ht="18.75" thickBot="1">
      <c r="A14" s="190"/>
      <c r="B14" s="181" t="s">
        <v>84</v>
      </c>
      <c r="C14" s="191" t="s">
        <v>119</v>
      </c>
      <c r="D14" s="192">
        <f>Sobota_I_kolo_sekt_A!S13</f>
        <v>12</v>
      </c>
      <c r="E14" s="193">
        <f>Sobota_I_kolo_sekt_A!Q13</f>
        <v>0</v>
      </c>
      <c r="F14" s="194">
        <f>Sobota_I_kolo_sekt_A!P13</f>
        <v>0</v>
      </c>
      <c r="G14" s="195">
        <f>Sobota_I_kolo_sekt_B!S13</f>
        <v>7</v>
      </c>
      <c r="H14" s="193">
        <f>Sobota_I_kolo_sekt_B!Q13</f>
        <v>5</v>
      </c>
      <c r="I14" s="194">
        <f>Sobota_I_kolo_sekt_B!P13</f>
        <v>7</v>
      </c>
      <c r="J14" s="195">
        <f>Sobota_I_kolo_sekt_C!S13</f>
        <v>10</v>
      </c>
      <c r="K14" s="193">
        <f>Sobota_I_kolo_sekt_C!Q13</f>
        <v>2</v>
      </c>
      <c r="L14" s="196">
        <f>Sobota_I_kolo_sekt_C!P13</f>
        <v>2.5</v>
      </c>
      <c r="M14" s="192">
        <f>Sobota_I_kolo_sekt_D!S13</f>
        <v>8</v>
      </c>
      <c r="N14" s="193">
        <f>Sobota_I_kolo_sekt_D!Q13</f>
        <v>5</v>
      </c>
      <c r="O14" s="194">
        <f>Sobota_I_kolo_sekt_D!P13</f>
        <v>13.5</v>
      </c>
      <c r="P14" s="188">
        <f t="shared" si="0"/>
        <v>37</v>
      </c>
      <c r="Q14" s="197">
        <f t="shared" si="1"/>
        <v>12</v>
      </c>
      <c r="R14" s="198">
        <f t="shared" si="2"/>
        <v>23</v>
      </c>
      <c r="S14" s="189">
        <v>11</v>
      </c>
      <c r="T14" s="190">
        <v>18</v>
      </c>
      <c r="U14" s="190"/>
      <c r="V14" s="190">
        <v>19</v>
      </c>
      <c r="W14" s="190">
        <v>28</v>
      </c>
      <c r="X14" s="190"/>
      <c r="Y14" s="190"/>
      <c r="Z14" s="190"/>
    </row>
    <row r="15" spans="1:26" ht="18.75" thickBot="1">
      <c r="A15" s="5"/>
      <c r="B15" s="75" t="s">
        <v>85</v>
      </c>
      <c r="C15" s="96" t="s">
        <v>120</v>
      </c>
      <c r="D15" s="80">
        <f>Sobota_I_kolo_sekt_A!S14</f>
        <v>11</v>
      </c>
      <c r="E15" s="78">
        <f>Sobota_I_kolo_sekt_A!Q14</f>
        <v>1</v>
      </c>
      <c r="F15" s="81">
        <f>Sobota_I_kolo_sekt_A!P14</f>
        <v>1</v>
      </c>
      <c r="G15" s="77">
        <f>Sobota_I_kolo_sekt_B!S14</f>
        <v>3</v>
      </c>
      <c r="H15" s="78">
        <f>Sobota_I_kolo_sekt_B!Q14</f>
        <v>17</v>
      </c>
      <c r="I15" s="81">
        <f>Sobota_I_kolo_sekt_B!P14</f>
        <v>19.2</v>
      </c>
      <c r="J15" s="77">
        <f>Sobota_I_kolo_sekt_C!S14</f>
        <v>8</v>
      </c>
      <c r="K15" s="78">
        <f>Sobota_I_kolo_sekt_C!Q14</f>
        <v>3</v>
      </c>
      <c r="L15" s="79">
        <f>Sobota_I_kolo_sekt_C!P14</f>
        <v>4</v>
      </c>
      <c r="M15" s="80">
        <f>Sobota_I_kolo_sekt_D!S14</f>
        <v>11</v>
      </c>
      <c r="N15" s="78">
        <f>Sobota_I_kolo_sekt_D!Q14</f>
        <v>3</v>
      </c>
      <c r="O15" s="81">
        <f>Sobota_I_kolo_sekt_D!P14</f>
        <v>2.1</v>
      </c>
      <c r="P15" s="67">
        <f t="shared" si="0"/>
        <v>33</v>
      </c>
      <c r="Q15" s="68">
        <f t="shared" si="1"/>
        <v>24</v>
      </c>
      <c r="R15" s="71">
        <f t="shared" si="2"/>
        <v>26.3</v>
      </c>
      <c r="S15" s="87">
        <v>10</v>
      </c>
      <c r="T15" s="5">
        <v>39</v>
      </c>
      <c r="U15" s="5"/>
      <c r="V15" s="5">
        <v>18</v>
      </c>
      <c r="W15" s="5">
        <v>19</v>
      </c>
      <c r="X15" s="5"/>
      <c r="Y15" s="5"/>
      <c r="Z15" s="5"/>
    </row>
    <row r="16" spans="1:26" ht="18.75" thickBot="1">
      <c r="A16" s="5"/>
      <c r="B16" s="76" t="s">
        <v>86</v>
      </c>
      <c r="C16" s="96" t="s">
        <v>122</v>
      </c>
      <c r="D16" s="80">
        <f>Sobota_I_kolo_sekt_A!S15</f>
        <v>4</v>
      </c>
      <c r="E16" s="78">
        <f>Sobota_I_kolo_sekt_A!Q15</f>
        <v>7</v>
      </c>
      <c r="F16" s="81">
        <f>Sobota_I_kolo_sekt_A!P15</f>
        <v>10</v>
      </c>
      <c r="G16" s="77">
        <f>Sobota_I_kolo_sekt_B!S15</f>
        <v>4</v>
      </c>
      <c r="H16" s="78">
        <f>Sobota_I_kolo_sekt_B!Q15</f>
        <v>24</v>
      </c>
      <c r="I16" s="81">
        <f>Sobota_I_kolo_sekt_B!P15</f>
        <v>33.5</v>
      </c>
      <c r="J16" s="77">
        <f>Sobota_I_kolo_sekt_C!S15</f>
        <v>5</v>
      </c>
      <c r="K16" s="78">
        <f>Sobota_I_kolo_sekt_C!Q15</f>
        <v>12</v>
      </c>
      <c r="L16" s="79">
        <f>Sobota_I_kolo_sekt_C!P15</f>
        <v>14.6</v>
      </c>
      <c r="M16" s="80">
        <f>Sobota_I_kolo_sekt_D!S15</f>
        <v>4</v>
      </c>
      <c r="N16" s="78">
        <f>Sobota_I_kolo_sekt_D!Q15</f>
        <v>12</v>
      </c>
      <c r="O16" s="81">
        <f>Sobota_I_kolo_sekt_D!P15</f>
        <v>17.8</v>
      </c>
      <c r="P16" s="67">
        <f t="shared" si="0"/>
        <v>17</v>
      </c>
      <c r="Q16" s="68">
        <f t="shared" si="1"/>
        <v>55</v>
      </c>
      <c r="R16" s="71">
        <f t="shared" si="2"/>
        <v>75.9</v>
      </c>
      <c r="S16" s="92">
        <v>4</v>
      </c>
      <c r="T16" s="5">
        <v>12</v>
      </c>
      <c r="U16" s="5"/>
      <c r="V16" s="5">
        <v>28</v>
      </c>
      <c r="W16" s="5">
        <v>17</v>
      </c>
      <c r="X16" s="5"/>
      <c r="Y16" s="5"/>
      <c r="Z16" s="5"/>
    </row>
    <row r="17" spans="1:26" ht="12.75">
      <c r="A17" s="5"/>
      <c r="B17" s="93"/>
      <c r="C17" s="94"/>
      <c r="D17" s="95">
        <f>SUM(D5:D16)</f>
        <v>78</v>
      </c>
      <c r="E17" s="95">
        <f aca="true" t="shared" si="3" ref="E17:P17">SUM(E5:E16)</f>
        <v>78</v>
      </c>
      <c r="F17" s="95">
        <f t="shared" si="3"/>
        <v>90.80000000000001</v>
      </c>
      <c r="G17" s="95">
        <f t="shared" si="3"/>
        <v>78</v>
      </c>
      <c r="H17" s="95">
        <f t="shared" si="3"/>
        <v>127</v>
      </c>
      <c r="I17" s="95">
        <f t="shared" si="3"/>
        <v>137.7</v>
      </c>
      <c r="J17" s="95">
        <f t="shared" si="3"/>
        <v>79</v>
      </c>
      <c r="K17" s="95">
        <f t="shared" si="3"/>
        <v>93</v>
      </c>
      <c r="L17" s="95">
        <f t="shared" si="3"/>
        <v>128.8</v>
      </c>
      <c r="M17" s="95">
        <f t="shared" si="3"/>
        <v>78</v>
      </c>
      <c r="N17" s="95">
        <f t="shared" si="3"/>
        <v>115</v>
      </c>
      <c r="O17" s="95">
        <f t="shared" si="3"/>
        <v>153.29999999999998</v>
      </c>
      <c r="P17" s="95">
        <f t="shared" si="3"/>
        <v>313</v>
      </c>
      <c r="Q17" s="94"/>
      <c r="R17" s="94"/>
      <c r="S17" s="94"/>
      <c r="T17" s="5"/>
      <c r="U17" s="5"/>
      <c r="V17" s="5"/>
      <c r="W17" s="5"/>
      <c r="X17" s="5"/>
      <c r="Y17" s="5"/>
      <c r="Z17" s="5"/>
    </row>
    <row r="18" spans="1:26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</sheetData>
  <sheetProtection selectLockedCells="1" selectUnlockedCells="1"/>
  <mergeCells count="11">
    <mergeCell ref="B3:B4"/>
    <mergeCell ref="P3:P4"/>
    <mergeCell ref="Q3:Q4"/>
    <mergeCell ref="R3:R4"/>
    <mergeCell ref="S3:S4"/>
    <mergeCell ref="B2:S2"/>
    <mergeCell ref="D3:F3"/>
    <mergeCell ref="G3:I3"/>
    <mergeCell ref="J3:L3"/>
    <mergeCell ref="M3:O3"/>
    <mergeCell ref="C3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A12" sqref="A12:IV13"/>
    </sheetView>
  </sheetViews>
  <sheetFormatPr defaultColWidth="9.140625" defaultRowHeight="12.75"/>
  <cols>
    <col min="1" max="1" width="3.00390625" style="0" customWidth="1"/>
    <col min="2" max="3" width="5.57421875" style="0" bestFit="1" customWidth="1"/>
    <col min="4" max="4" width="19.28125" style="0" customWidth="1"/>
    <col min="5" max="5" width="12.8515625" style="0" customWidth="1"/>
    <col min="6" max="6" width="11.7109375" style="0" bestFit="1" customWidth="1"/>
    <col min="7" max="7" width="9.421875" style="0" bestFit="1" customWidth="1"/>
    <col min="8" max="8" width="9.00390625" style="0" bestFit="1" customWidth="1"/>
    <col min="9" max="9" width="10.28125" style="0" hidden="1" customWidth="1"/>
    <col min="12" max="12" width="9.00390625" style="0" bestFit="1" customWidth="1"/>
    <col min="13" max="13" width="0" style="0" hidden="1" customWidth="1"/>
    <col min="14" max="14" width="11.57421875" style="0" customWidth="1"/>
    <col min="15" max="15" width="10.57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3.5" thickBot="1"/>
    <row r="2" spans="2:20" ht="18.75" thickBot="1">
      <c r="B2" s="140" t="s">
        <v>100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2:20" ht="39" thickBot="1">
      <c r="B3" s="141" t="s">
        <v>0</v>
      </c>
      <c r="C3" s="141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8.75">
      <c r="B4" s="16" t="s">
        <v>30</v>
      </c>
      <c r="C4" s="17" t="s">
        <v>27</v>
      </c>
      <c r="D4" s="17"/>
      <c r="E4" s="17" t="s">
        <v>141</v>
      </c>
      <c r="F4" s="22" t="s">
        <v>50</v>
      </c>
      <c r="G4" s="30"/>
      <c r="H4" s="31"/>
      <c r="I4" s="52">
        <f aca="true" t="shared" si="0" ref="I4:I15">COUNTIF(G$4:G$15,"&lt;"&amp;G4)*ROWS(G$4:G$15)+COUNTIF(H$4:H$15,"&lt;"&amp;H4)</f>
        <v>0</v>
      </c>
      <c r="J4" s="55">
        <v>13</v>
      </c>
      <c r="K4" s="30"/>
      <c r="L4" s="31"/>
      <c r="M4" s="52">
        <f aca="true" t="shared" si="1" ref="M4:M15">COUNTIF(K$4:K$15,"&lt;"&amp;K4)*ROWS(K$4:K$15)+COUNTIF(L$4:L$15,"&lt;"&amp;L4)</f>
        <v>0</v>
      </c>
      <c r="N4" s="55">
        <v>13</v>
      </c>
      <c r="O4" s="49">
        <f aca="true" t="shared" si="2" ref="O4:O15">SUM(J4,N4)</f>
        <v>26</v>
      </c>
      <c r="P4" s="136">
        <f aca="true" t="shared" si="3" ref="P4:P15">SUM(K4,G4)</f>
        <v>0</v>
      </c>
      <c r="Q4" s="137">
        <f aca="true" t="shared" si="4" ref="Q4:Q15">SUM(L4,H4)</f>
        <v>0</v>
      </c>
      <c r="R4" s="37">
        <f aca="true" t="shared" si="5" ref="R4:R15">(COUNTIF(O$4:O$15,"&gt;"&amp;O4)*ROWS(O$4:O$14)+COUNTIF(P$4:P$15,"&lt;"&amp;P4))*ROWS(O$4:O$15)+COUNTIF(Q$4:Q$15,"&lt;"&amp;Q4)</f>
        <v>0</v>
      </c>
      <c r="S4" s="43">
        <v>13</v>
      </c>
      <c r="T4" s="40">
        <v>0</v>
      </c>
    </row>
    <row r="5" spans="2:20" ht="18.75">
      <c r="B5" s="19" t="s">
        <v>21</v>
      </c>
      <c r="C5" s="1" t="s">
        <v>25</v>
      </c>
      <c r="D5" s="1" t="s">
        <v>184</v>
      </c>
      <c r="E5" s="1" t="s">
        <v>138</v>
      </c>
      <c r="F5" s="23" t="s">
        <v>58</v>
      </c>
      <c r="G5" s="33">
        <v>10.1</v>
      </c>
      <c r="H5" s="28">
        <v>9</v>
      </c>
      <c r="I5" s="53">
        <f t="shared" si="0"/>
        <v>104</v>
      </c>
      <c r="J5" s="56">
        <f>IF(COUNTIF(I$4:I$15,I5)&gt;1,RANK(I5,I$4:I$15,0)+(COUNT(I$4:I$15)+1-RANK(I5,I$4:I$15,0)-RANK(I5,I$4:I$15,1))/2,RANK(I5,I$4:I$15,0)+(COUNT(I$4:I$15)+1-RANK(I5,I$4:I$15,0)-RANK(I5,I$4:I$15,1)))</f>
        <v>2</v>
      </c>
      <c r="K5" s="33">
        <v>1</v>
      </c>
      <c r="L5" s="28">
        <v>1</v>
      </c>
      <c r="M5" s="53">
        <f t="shared" si="1"/>
        <v>52</v>
      </c>
      <c r="N5" s="56">
        <f>IF(COUNTIF(M$4:M$15,M5)&gt;1,RANK(M5,M$4:M$15,0)+(COUNT(M$4:M$15)+1-RANK(M5,M$4:M$15,0)-RANK(M5,M$4:M$15,1))/2,RANK(M5,M$4:M$15,0)+(COUNT(M$4:M$15)+1-RANK(M5,M$4:M$15,0)-RANK(M5,M$4:M$15,1)))</f>
        <v>5</v>
      </c>
      <c r="O5" s="50">
        <f t="shared" si="2"/>
        <v>7</v>
      </c>
      <c r="P5" s="47">
        <f t="shared" si="3"/>
        <v>11.1</v>
      </c>
      <c r="Q5" s="29">
        <f t="shared" si="4"/>
        <v>10</v>
      </c>
      <c r="R5" s="38">
        <f t="shared" si="5"/>
        <v>1160</v>
      </c>
      <c r="S5" s="44">
        <f>IF(COUNTIF(R$4:R$15,R5)&gt;1,RANK(R5,R$4:R$15,0)+(COUNT(R$4:R$15)+1-RANK(R5,R$4:R$15,0)-RANK(R5,R$4:R$15,1))/2,RANK(R5,R$4:R$15,0)+(COUNT(R$4:R$15)+1-RANK(R5,R$4:R$15,0)-RANK(R5,R$4:R$15,1)))</f>
        <v>4</v>
      </c>
      <c r="T5" s="41">
        <v>5</v>
      </c>
    </row>
    <row r="6" spans="2:20" ht="18.75">
      <c r="B6" s="19" t="s">
        <v>19</v>
      </c>
      <c r="C6" s="1" t="s">
        <v>15</v>
      </c>
      <c r="D6" s="1" t="s">
        <v>186</v>
      </c>
      <c r="E6" s="1" t="s">
        <v>113</v>
      </c>
      <c r="F6" s="23" t="s">
        <v>57</v>
      </c>
      <c r="G6" s="33">
        <v>0</v>
      </c>
      <c r="H6" s="28">
        <v>0</v>
      </c>
      <c r="I6" s="53">
        <f t="shared" si="0"/>
        <v>0</v>
      </c>
      <c r="J6" s="56">
        <v>9</v>
      </c>
      <c r="K6" s="33">
        <v>0</v>
      </c>
      <c r="L6" s="28">
        <v>0</v>
      </c>
      <c r="M6" s="53">
        <f t="shared" si="1"/>
        <v>0</v>
      </c>
      <c r="N6" s="56">
        <v>8.5</v>
      </c>
      <c r="O6" s="50">
        <f t="shared" si="2"/>
        <v>17.5</v>
      </c>
      <c r="P6" s="47">
        <f t="shared" si="3"/>
        <v>0</v>
      </c>
      <c r="Q6" s="29">
        <f t="shared" si="4"/>
        <v>0</v>
      </c>
      <c r="R6" s="38">
        <f t="shared" si="5"/>
        <v>264</v>
      </c>
      <c r="S6" s="44">
        <f>IF(COUNTIF(R$4:R$15,R6)&gt;1,RANK(R6,R$4:R$15,0)+(COUNT(R$4:R$15)+1-RANK(R6,R$4:R$15,0)-RANK(R6,R$4:R$15,1))/2,RANK(R6,R$4:R$15,0)+(COUNT(R$4:R$15)+1-RANK(R6,R$4:R$15,0)-RANK(R6,R$4:R$15,1)))</f>
        <v>9.5</v>
      </c>
      <c r="T6" s="41">
        <v>0</v>
      </c>
    </row>
    <row r="7" spans="2:20" ht="18.75">
      <c r="B7" s="19" t="s">
        <v>18</v>
      </c>
      <c r="C7" s="1" t="s">
        <v>22</v>
      </c>
      <c r="D7" s="1" t="s">
        <v>160</v>
      </c>
      <c r="E7" s="1" t="s">
        <v>143</v>
      </c>
      <c r="F7" s="23" t="s">
        <v>56</v>
      </c>
      <c r="G7" s="33">
        <v>1</v>
      </c>
      <c r="H7" s="28">
        <v>1</v>
      </c>
      <c r="I7" s="53">
        <f t="shared" si="0"/>
        <v>51</v>
      </c>
      <c r="J7" s="56">
        <f>IF(COUNTIF(I$4:I$15,I7)&gt;1,RANK(I7,I$4:I$15,0)+(COUNT(I$4:I$15)+1-RANK(I7,I$4:I$15,0)-RANK(I7,I$4:I$15,1))/2,RANK(I7,I$4:I$15,0)+(COUNT(I$4:I$15)+1-RANK(I7,I$4:I$15,0)-RANK(I7,I$4:I$15,1)))</f>
        <v>6</v>
      </c>
      <c r="K7" s="33">
        <v>0</v>
      </c>
      <c r="L7" s="28">
        <v>0</v>
      </c>
      <c r="M7" s="53">
        <f t="shared" si="1"/>
        <v>0</v>
      </c>
      <c r="N7" s="56">
        <v>8.5</v>
      </c>
      <c r="O7" s="50">
        <f t="shared" si="2"/>
        <v>14.5</v>
      </c>
      <c r="P7" s="47">
        <f t="shared" si="3"/>
        <v>1</v>
      </c>
      <c r="Q7" s="29">
        <f t="shared" si="4"/>
        <v>1</v>
      </c>
      <c r="R7" s="38">
        <f t="shared" si="5"/>
        <v>580</v>
      </c>
      <c r="S7" s="44">
        <f>IF(COUNTIF(R$4:R$15,R7)&gt;1,RANK(R7,R$4:R$15,0)+(COUNT(R$4:R$15)+1-RANK(R7,R$4:R$15,0)-RANK(R7,R$4:R$15,1))/2,RANK(R7,R$4:R$15,0)+(COUNT(R$4:R$15)+1-RANK(R7,R$4:R$15,0)-RANK(R7,R$4:R$15,1)))</f>
        <v>8</v>
      </c>
      <c r="T7" s="41">
        <v>0</v>
      </c>
    </row>
    <row r="8" spans="2:20" ht="18.75">
      <c r="B8" s="19" t="s">
        <v>28</v>
      </c>
      <c r="C8" s="1" t="s">
        <v>24</v>
      </c>
      <c r="D8" s="1"/>
      <c r="E8" s="1" t="s">
        <v>114</v>
      </c>
      <c r="F8" s="23" t="s">
        <v>62</v>
      </c>
      <c r="G8" s="33"/>
      <c r="H8" s="28"/>
      <c r="I8" s="53">
        <f t="shared" si="0"/>
        <v>0</v>
      </c>
      <c r="J8" s="56">
        <v>13</v>
      </c>
      <c r="K8" s="33"/>
      <c r="L8" s="28"/>
      <c r="M8" s="53">
        <f t="shared" si="1"/>
        <v>0</v>
      </c>
      <c r="N8" s="56">
        <v>13</v>
      </c>
      <c r="O8" s="50">
        <f t="shared" si="2"/>
        <v>26</v>
      </c>
      <c r="P8" s="138">
        <f t="shared" si="3"/>
        <v>0</v>
      </c>
      <c r="Q8" s="139">
        <f t="shared" si="4"/>
        <v>0</v>
      </c>
      <c r="R8" s="38">
        <f t="shared" si="5"/>
        <v>0</v>
      </c>
      <c r="S8" s="44">
        <v>13</v>
      </c>
      <c r="T8" s="41">
        <v>0</v>
      </c>
    </row>
    <row r="9" spans="2:20" ht="18.75">
      <c r="B9" s="19" t="s">
        <v>27</v>
      </c>
      <c r="C9" s="1" t="s">
        <v>30</v>
      </c>
      <c r="D9" s="1" t="s">
        <v>182</v>
      </c>
      <c r="E9" s="1" t="s">
        <v>115</v>
      </c>
      <c r="F9" s="23" t="s">
        <v>53</v>
      </c>
      <c r="G9" s="33">
        <v>9</v>
      </c>
      <c r="H9" s="28">
        <v>6</v>
      </c>
      <c r="I9" s="53">
        <f t="shared" si="0"/>
        <v>90</v>
      </c>
      <c r="J9" s="56">
        <f>IF(COUNTIF(I$4:I$15,I9)&gt;1,RANK(I9,I$4:I$15,0)+(COUNT(I$4:I$15)+1-RANK(I9,I$4:I$15,0)-RANK(I9,I$4:I$15,1))/2,RANK(I9,I$4:I$15,0)+(COUNT(I$4:I$15)+1-RANK(I9,I$4:I$15,0)-RANK(I9,I$4:I$15,1)))</f>
        <v>3</v>
      </c>
      <c r="K9" s="33">
        <v>20.5</v>
      </c>
      <c r="L9" s="28">
        <v>19</v>
      </c>
      <c r="M9" s="53">
        <f t="shared" si="1"/>
        <v>117</v>
      </c>
      <c r="N9" s="56">
        <f>IF(COUNTIF(M$4:M$15,M9)&gt;1,RANK(M9,M$4:M$15,0)+(COUNT(M$4:M$15)+1-RANK(M9,M$4:M$15,0)-RANK(M9,M$4:M$15,1))/2,RANK(M9,M$4:M$15,0)+(COUNT(M$4:M$15)+1-RANK(M9,M$4:M$15,0)-RANK(M9,M$4:M$15,1)))</f>
        <v>1</v>
      </c>
      <c r="O9" s="50">
        <f t="shared" si="2"/>
        <v>4</v>
      </c>
      <c r="P9" s="47">
        <f t="shared" si="3"/>
        <v>29.5</v>
      </c>
      <c r="Q9" s="29">
        <f t="shared" si="4"/>
        <v>25</v>
      </c>
      <c r="R9" s="38">
        <f t="shared" si="5"/>
        <v>1463</v>
      </c>
      <c r="S9" s="44">
        <f aca="true" t="shared" si="6" ref="S9:S15">IF(COUNTIF(R$4:R$15,R9)&gt;1,RANK(R9,R$4:R$15,0)+(COUNT(R$4:R$15)+1-RANK(R9,R$4:R$15,0)-RANK(R9,R$4:R$15,1))/2,RANK(R9,R$4:R$15,0)+(COUNT(R$4:R$15)+1-RANK(R9,R$4:R$15,0)-RANK(R9,R$4:R$15,1)))</f>
        <v>1</v>
      </c>
      <c r="T9" s="41">
        <v>20</v>
      </c>
    </row>
    <row r="10" spans="2:20" ht="18.75">
      <c r="B10" s="19" t="s">
        <v>24</v>
      </c>
      <c r="C10" s="1" t="s">
        <v>28</v>
      </c>
      <c r="D10" s="1" t="s">
        <v>170</v>
      </c>
      <c r="E10" s="1" t="s">
        <v>185</v>
      </c>
      <c r="F10" s="23" t="s">
        <v>51</v>
      </c>
      <c r="G10" s="33">
        <v>24</v>
      </c>
      <c r="H10" s="28">
        <v>19</v>
      </c>
      <c r="I10" s="53">
        <f t="shared" si="0"/>
        <v>117</v>
      </c>
      <c r="J10" s="56">
        <f>IF(COUNTIF(I$4:I$15,I10)&gt;1,RANK(I10,I$4:I$15,0)+(COUNT(I$4:I$15)+1-RANK(I10,I$4:I$15,0)-RANK(I10,I$4:I$15,1))/2,RANK(I10,I$4:I$15,0)+(COUNT(I$4:I$15)+1-RANK(I10,I$4:I$15,0)-RANK(I10,I$4:I$15,1)))</f>
        <v>1</v>
      </c>
      <c r="K10" s="33">
        <v>3.1</v>
      </c>
      <c r="L10" s="28">
        <v>4</v>
      </c>
      <c r="M10" s="53">
        <f t="shared" si="1"/>
        <v>91</v>
      </c>
      <c r="N10" s="56">
        <f>IF(COUNTIF(M$4:M$15,M10)&gt;1,RANK(M10,M$4:M$15,0)+(COUNT(M$4:M$15)+1-RANK(M10,M$4:M$15,0)-RANK(M10,M$4:M$15,1))/2,RANK(M10,M$4:M$15,0)+(COUNT(M$4:M$15)+1-RANK(M10,M$4:M$15,0)-RANK(M10,M$4:M$15,1)))</f>
        <v>3</v>
      </c>
      <c r="O10" s="50">
        <f t="shared" si="2"/>
        <v>4</v>
      </c>
      <c r="P10" s="47">
        <f t="shared" si="3"/>
        <v>27.1</v>
      </c>
      <c r="Q10" s="29">
        <f t="shared" si="4"/>
        <v>23</v>
      </c>
      <c r="R10" s="38">
        <f t="shared" si="5"/>
        <v>1450</v>
      </c>
      <c r="S10" s="44">
        <f t="shared" si="6"/>
        <v>2</v>
      </c>
      <c r="T10" s="41">
        <v>15</v>
      </c>
    </row>
    <row r="11" spans="2:20" ht="18.75">
      <c r="B11" s="19" t="s">
        <v>25</v>
      </c>
      <c r="C11" s="1" t="s">
        <v>21</v>
      </c>
      <c r="D11" s="1" t="s">
        <v>174</v>
      </c>
      <c r="E11" s="1" t="s">
        <v>117</v>
      </c>
      <c r="F11" s="23" t="s">
        <v>60</v>
      </c>
      <c r="G11" s="33">
        <v>0</v>
      </c>
      <c r="H11" s="28">
        <v>0</v>
      </c>
      <c r="I11" s="53">
        <f t="shared" si="0"/>
        <v>0</v>
      </c>
      <c r="J11" s="56">
        <v>9</v>
      </c>
      <c r="K11" s="33">
        <v>0</v>
      </c>
      <c r="L11" s="28">
        <v>0</v>
      </c>
      <c r="M11" s="53">
        <f t="shared" si="1"/>
        <v>0</v>
      </c>
      <c r="N11" s="56">
        <v>8.5</v>
      </c>
      <c r="O11" s="50">
        <f t="shared" si="2"/>
        <v>17.5</v>
      </c>
      <c r="P11" s="47">
        <f t="shared" si="3"/>
        <v>0</v>
      </c>
      <c r="Q11" s="29">
        <f t="shared" si="4"/>
        <v>0</v>
      </c>
      <c r="R11" s="38">
        <f t="shared" si="5"/>
        <v>264</v>
      </c>
      <c r="S11" s="44">
        <f t="shared" si="6"/>
        <v>9.5</v>
      </c>
      <c r="T11" s="41">
        <v>0</v>
      </c>
    </row>
    <row r="12" spans="2:20" s="178" customFormat="1" ht="18.75">
      <c r="B12" s="162" t="s">
        <v>16</v>
      </c>
      <c r="C12" s="163" t="s">
        <v>91</v>
      </c>
      <c r="D12" s="163" t="s">
        <v>175</v>
      </c>
      <c r="E12" s="163" t="s">
        <v>118</v>
      </c>
      <c r="F12" s="166" t="s">
        <v>55</v>
      </c>
      <c r="G12" s="167">
        <v>7</v>
      </c>
      <c r="H12" s="168">
        <v>6</v>
      </c>
      <c r="I12" s="169">
        <f t="shared" si="0"/>
        <v>78</v>
      </c>
      <c r="J12" s="170">
        <f>IF(COUNTIF(I$4:I$15,I12)&gt;1,RANK(I12,I$4:I$15,0)+(COUNT(I$4:I$15)+1-RANK(I12,I$4:I$15,0)-RANK(I12,I$4:I$15,1))/2,RANK(I12,I$4:I$15,0)+(COUNT(I$4:I$15)+1-RANK(I12,I$4:I$15,0)-RANK(I12,I$4:I$15,1)))</f>
        <v>4</v>
      </c>
      <c r="K12" s="167">
        <v>5.6</v>
      </c>
      <c r="L12" s="168">
        <v>6</v>
      </c>
      <c r="M12" s="169">
        <f t="shared" si="1"/>
        <v>104</v>
      </c>
      <c r="N12" s="170">
        <f>IF(COUNTIF(M$4:M$15,M12)&gt;1,RANK(M12,M$4:M$15,0)+(COUNT(M$4:M$15)+1-RANK(M12,M$4:M$15,0)-RANK(M12,M$4:M$15,1))/2,RANK(M12,M$4:M$15,0)+(COUNT(M$4:M$15)+1-RANK(M12,M$4:M$15,0)-RANK(M12,M$4:M$15,1)))</f>
        <v>2</v>
      </c>
      <c r="O12" s="172">
        <f t="shared" si="2"/>
        <v>6</v>
      </c>
      <c r="P12" s="173">
        <f t="shared" si="3"/>
        <v>12.6</v>
      </c>
      <c r="Q12" s="174">
        <f t="shared" si="4"/>
        <v>12</v>
      </c>
      <c r="R12" s="175">
        <f t="shared" si="5"/>
        <v>1305</v>
      </c>
      <c r="S12" s="176">
        <f t="shared" si="6"/>
        <v>3</v>
      </c>
      <c r="T12" s="177">
        <v>10</v>
      </c>
    </row>
    <row r="13" spans="2:20" s="178" customFormat="1" ht="18.75">
      <c r="B13" s="162" t="s">
        <v>61</v>
      </c>
      <c r="C13" s="163" t="s">
        <v>16</v>
      </c>
      <c r="D13" s="163" t="s">
        <v>181</v>
      </c>
      <c r="E13" s="163" t="s">
        <v>119</v>
      </c>
      <c r="F13" s="166" t="s">
        <v>52</v>
      </c>
      <c r="G13" s="167">
        <v>0</v>
      </c>
      <c r="H13" s="168">
        <v>0</v>
      </c>
      <c r="I13" s="169">
        <f t="shared" si="0"/>
        <v>0</v>
      </c>
      <c r="J13" s="170">
        <v>9</v>
      </c>
      <c r="K13" s="167">
        <v>1</v>
      </c>
      <c r="L13" s="168">
        <v>1</v>
      </c>
      <c r="M13" s="169">
        <f t="shared" si="1"/>
        <v>52</v>
      </c>
      <c r="N13" s="170">
        <f>IF(COUNTIF(M$4:M$15,M13)&gt;1,RANK(M13,M$4:M$15,0)+(COUNT(M$4:M$15)+1-RANK(M13,M$4:M$15,0)-RANK(M13,M$4:M$15,1))/2,RANK(M13,M$4:M$15,0)+(COUNT(M$4:M$15)+1-RANK(M13,M$4:M$15,0)-RANK(M13,M$4:M$15,1)))</f>
        <v>5</v>
      </c>
      <c r="O13" s="172">
        <f t="shared" si="2"/>
        <v>14</v>
      </c>
      <c r="P13" s="173">
        <f t="shared" si="3"/>
        <v>1</v>
      </c>
      <c r="Q13" s="174">
        <f t="shared" si="4"/>
        <v>1</v>
      </c>
      <c r="R13" s="175">
        <f t="shared" si="5"/>
        <v>712</v>
      </c>
      <c r="S13" s="176">
        <f t="shared" si="6"/>
        <v>7</v>
      </c>
      <c r="T13" s="177">
        <v>0</v>
      </c>
    </row>
    <row r="14" spans="2:20" ht="18.75">
      <c r="B14" s="19" t="s">
        <v>90</v>
      </c>
      <c r="C14" s="1" t="s">
        <v>19</v>
      </c>
      <c r="D14" s="3" t="s">
        <v>183</v>
      </c>
      <c r="E14" s="1" t="s">
        <v>136</v>
      </c>
      <c r="F14" s="23" t="s">
        <v>54</v>
      </c>
      <c r="G14" s="33">
        <v>0.1</v>
      </c>
      <c r="H14" s="28">
        <v>1</v>
      </c>
      <c r="I14" s="53">
        <f t="shared" si="0"/>
        <v>39</v>
      </c>
      <c r="J14" s="56">
        <f>IF(COUNTIF(I$4:I$15,I14)&gt;1,RANK(I14,I$4:I$15,0)+(COUNT(I$4:I$15)+1-RANK(I14,I$4:I$15,0)-RANK(I14,I$4:I$15,1))/2,RANK(I14,I$4:I$15,0)+(COUNT(I$4:I$15)+1-RANK(I14,I$4:I$15,0)-RANK(I14,I$4:I$15,1)))</f>
        <v>7</v>
      </c>
      <c r="K14" s="33">
        <v>1</v>
      </c>
      <c r="L14" s="28">
        <v>1</v>
      </c>
      <c r="M14" s="53">
        <f t="shared" si="1"/>
        <v>52</v>
      </c>
      <c r="N14" s="56">
        <f>IF(COUNTIF(M$4:M$15,M14)&gt;1,RANK(M14,M$4:M$15,0)+(COUNT(M$4:M$15)+1-RANK(M14,M$4:M$15,0)-RANK(M14,M$4:M$15,1))/2,RANK(M14,M$4:M$15,0)+(COUNT(M$4:M$15)+1-RANK(M14,M$4:M$15,0)-RANK(M14,M$4:M$15,1)))</f>
        <v>5</v>
      </c>
      <c r="O14" s="50">
        <f t="shared" si="2"/>
        <v>12</v>
      </c>
      <c r="P14" s="47">
        <f t="shared" si="3"/>
        <v>1.1</v>
      </c>
      <c r="Q14" s="29">
        <f t="shared" si="4"/>
        <v>2</v>
      </c>
      <c r="R14" s="38">
        <f t="shared" si="5"/>
        <v>1002</v>
      </c>
      <c r="S14" s="44">
        <f t="shared" si="6"/>
        <v>5</v>
      </c>
      <c r="T14" s="41">
        <v>0</v>
      </c>
    </row>
    <row r="15" spans="2:20" ht="19.5" thickBot="1">
      <c r="B15" s="20" t="s">
        <v>22</v>
      </c>
      <c r="C15" s="21" t="s">
        <v>18</v>
      </c>
      <c r="D15" s="21" t="s">
        <v>171</v>
      </c>
      <c r="E15" s="21" t="s">
        <v>146</v>
      </c>
      <c r="F15" s="24" t="s">
        <v>59</v>
      </c>
      <c r="G15" s="34">
        <v>3.2</v>
      </c>
      <c r="H15" s="35">
        <v>5</v>
      </c>
      <c r="I15" s="54">
        <f t="shared" si="0"/>
        <v>65</v>
      </c>
      <c r="J15" s="57">
        <f>IF(COUNTIF(I$4:I$15,I15)&gt;1,RANK(I15,I$4:I$15,0)+(COUNT(I$4:I$15)+1-RANK(I15,I$4:I$15,0)-RANK(I15,I$4:I$15,1))/2,RANK(I15,I$4:I$15,0)+(COUNT(I$4:I$15)+1-RANK(I15,I$4:I$15,0)-RANK(I15,I$4:I$15,1)))</f>
        <v>5</v>
      </c>
      <c r="K15" s="34">
        <v>0</v>
      </c>
      <c r="L15" s="35">
        <v>0</v>
      </c>
      <c r="M15" s="54">
        <f t="shared" si="1"/>
        <v>0</v>
      </c>
      <c r="N15" s="57">
        <v>8.5</v>
      </c>
      <c r="O15" s="51">
        <f t="shared" si="2"/>
        <v>13.5</v>
      </c>
      <c r="P15" s="48">
        <f t="shared" si="3"/>
        <v>3.2</v>
      </c>
      <c r="Q15" s="36">
        <f t="shared" si="4"/>
        <v>5</v>
      </c>
      <c r="R15" s="39">
        <f t="shared" si="5"/>
        <v>883</v>
      </c>
      <c r="S15" s="45">
        <f t="shared" si="6"/>
        <v>6</v>
      </c>
      <c r="T15" s="42">
        <v>0</v>
      </c>
    </row>
    <row r="16" spans="2:20" ht="12.75">
      <c r="B16" s="97"/>
      <c r="C16" s="97"/>
      <c r="D16" s="97"/>
      <c r="E16" s="97"/>
      <c r="F16" s="97"/>
      <c r="G16" s="97"/>
      <c r="H16" s="97"/>
      <c r="I16" s="97"/>
      <c r="J16" s="97">
        <f>SUM(J4:J15)</f>
        <v>81</v>
      </c>
      <c r="K16" s="97"/>
      <c r="L16" s="97"/>
      <c r="M16" s="97"/>
      <c r="N16" s="97">
        <f>SUM(N4:N15)</f>
        <v>81</v>
      </c>
      <c r="O16" s="97">
        <f>SUM(O4:O15)</f>
        <v>162</v>
      </c>
      <c r="P16" s="97"/>
      <c r="Q16" s="97"/>
      <c r="R16" s="97"/>
      <c r="S16" s="97"/>
      <c r="T16" s="97">
        <f>SUM(T4:T15)</f>
        <v>50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2.7109375" style="0" customWidth="1"/>
    <col min="2" max="3" width="5.57421875" style="0" bestFit="1" customWidth="1"/>
    <col min="4" max="4" width="19.28125" style="0" customWidth="1"/>
    <col min="5" max="5" width="12.8515625" style="0" customWidth="1"/>
    <col min="6" max="6" width="11.7109375" style="0" bestFit="1" customWidth="1"/>
    <col min="7" max="7" width="9.421875" style="0" bestFit="1" customWidth="1"/>
    <col min="8" max="8" width="9.00390625" style="0" bestFit="1" customWidth="1"/>
    <col min="9" max="9" width="10.28125" style="0" hidden="1" customWidth="1"/>
    <col min="12" max="12" width="9.00390625" style="0" bestFit="1" customWidth="1"/>
    <col min="13" max="13" width="0" style="0" hidden="1" customWidth="1"/>
    <col min="14" max="14" width="11.57421875" style="0" customWidth="1"/>
    <col min="15" max="15" width="10.57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3.5" thickBot="1"/>
    <row r="2" spans="2:20" ht="18.75" thickBot="1">
      <c r="B2" s="140" t="s">
        <v>103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2:20" ht="39" thickBot="1">
      <c r="B3" s="141" t="s">
        <v>0</v>
      </c>
      <c r="C3" s="141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8.75">
      <c r="B4" s="16" t="s">
        <v>58</v>
      </c>
      <c r="C4" s="17" t="s">
        <v>60</v>
      </c>
      <c r="D4" s="17"/>
      <c r="E4" s="17" t="s">
        <v>141</v>
      </c>
      <c r="F4" s="22" t="s">
        <v>19</v>
      </c>
      <c r="G4" s="30"/>
      <c r="H4" s="31"/>
      <c r="I4" s="52">
        <f aca="true" t="shared" si="0" ref="I4:I15">COUNTIF(G$4:G$15,"&lt;"&amp;G4)*ROWS(G$4:G$15)+COUNTIF(H$4:H$15,"&lt;"&amp;H4)</f>
        <v>0</v>
      </c>
      <c r="J4" s="55">
        <v>13</v>
      </c>
      <c r="K4" s="30"/>
      <c r="L4" s="31"/>
      <c r="M4" s="52">
        <f aca="true" t="shared" si="1" ref="M4:M15">COUNTIF(K$4:K$15,"&lt;"&amp;K4)*ROWS(K$4:K$15)+COUNTIF(L$4:L$15,"&lt;"&amp;L4)</f>
        <v>0</v>
      </c>
      <c r="N4" s="55">
        <v>13</v>
      </c>
      <c r="O4" s="49">
        <f aca="true" t="shared" si="2" ref="O4:O15">SUM(J4,N4)</f>
        <v>26</v>
      </c>
      <c r="P4" s="136">
        <f aca="true" t="shared" si="3" ref="P4:P15">SUM(K4,G4)</f>
        <v>0</v>
      </c>
      <c r="Q4" s="137">
        <f aca="true" t="shared" si="4" ref="Q4:Q15">SUM(L4,H4)</f>
        <v>0</v>
      </c>
      <c r="R4" s="37">
        <f aca="true" t="shared" si="5" ref="R4:R15">(COUNTIF(O$4:O$15,"&gt;"&amp;O4)*ROWS(O$4:O$14)+COUNTIF(P$4:P$15,"&lt;"&amp;P4))*ROWS(O$4:O$15)+COUNTIF(Q$4:Q$15,"&lt;"&amp;Q4)</f>
        <v>0</v>
      </c>
      <c r="S4" s="43">
        <v>13</v>
      </c>
      <c r="T4" s="40">
        <v>0</v>
      </c>
    </row>
    <row r="5" spans="2:20" ht="18.75">
      <c r="B5" s="19" t="s">
        <v>55</v>
      </c>
      <c r="C5" s="1" t="s">
        <v>52</v>
      </c>
      <c r="D5" s="123"/>
      <c r="E5" s="1" t="s">
        <v>138</v>
      </c>
      <c r="F5" s="23" t="s">
        <v>28</v>
      </c>
      <c r="G5" s="33"/>
      <c r="H5" s="28"/>
      <c r="I5" s="53">
        <f t="shared" si="0"/>
        <v>0</v>
      </c>
      <c r="J5" s="56">
        <v>13</v>
      </c>
      <c r="K5" s="33"/>
      <c r="L5" s="28"/>
      <c r="M5" s="53">
        <f t="shared" si="1"/>
        <v>0</v>
      </c>
      <c r="N5" s="56">
        <v>13</v>
      </c>
      <c r="O5" s="50">
        <f t="shared" si="2"/>
        <v>26</v>
      </c>
      <c r="P5" s="138">
        <f t="shared" si="3"/>
        <v>0</v>
      </c>
      <c r="Q5" s="139">
        <f t="shared" si="4"/>
        <v>0</v>
      </c>
      <c r="R5" s="38">
        <f t="shared" si="5"/>
        <v>0</v>
      </c>
      <c r="S5" s="44">
        <v>13</v>
      </c>
      <c r="T5" s="41">
        <v>0</v>
      </c>
    </row>
    <row r="6" spans="2:20" ht="18.75">
      <c r="B6" s="19" t="s">
        <v>59</v>
      </c>
      <c r="C6" s="1" t="s">
        <v>56</v>
      </c>
      <c r="D6" s="1" t="s">
        <v>187</v>
      </c>
      <c r="E6" s="1" t="s">
        <v>113</v>
      </c>
      <c r="F6" s="23" t="s">
        <v>61</v>
      </c>
      <c r="G6" s="33">
        <v>5</v>
      </c>
      <c r="H6" s="28">
        <v>3</v>
      </c>
      <c r="I6" s="53">
        <f t="shared" si="0"/>
        <v>77</v>
      </c>
      <c r="J6" s="56">
        <f>IF(COUNTIF(I$4:I$15,I6)&gt;1,RANK(I6,I$4:I$15,0)+(COUNT(I$4:I$15)+1-RANK(I6,I$4:I$15,0)-RANK(I6,I$4:I$15,1))/2,RANK(I6,I$4:I$15,0)+(COUNT(I$4:I$15)+1-RANK(I6,I$4:I$15,0)-RANK(I6,I$4:I$15,1)))</f>
        <v>3</v>
      </c>
      <c r="K6" s="33">
        <v>2.1</v>
      </c>
      <c r="L6" s="28">
        <v>3</v>
      </c>
      <c r="M6" s="53">
        <f t="shared" si="1"/>
        <v>39</v>
      </c>
      <c r="N6" s="56">
        <f>IF(COUNTIF(M$4:M$15,M6)&gt;1,RANK(M6,M$4:M$15,0)+(COUNT(M$4:M$15)+1-RANK(M6,M$4:M$15,0)-RANK(M6,M$4:M$15,1))/2,RANK(M6,M$4:M$15,0)+(COUNT(M$4:M$15)+1-RANK(M6,M$4:M$15,0)-RANK(M6,M$4:M$15,1)))</f>
        <v>5.5</v>
      </c>
      <c r="O6" s="50">
        <f t="shared" si="2"/>
        <v>8.5</v>
      </c>
      <c r="P6" s="47">
        <f t="shared" si="3"/>
        <v>7.1</v>
      </c>
      <c r="Q6" s="29">
        <f t="shared" si="4"/>
        <v>6</v>
      </c>
      <c r="R6" s="38">
        <f t="shared" si="5"/>
        <v>1147</v>
      </c>
      <c r="S6" s="44">
        <f>IF(COUNTIF(R$4:R$15,R6)&gt;1,RANK(R6,R$4:R$15,0)+(COUNT(R$4:R$15)+1-RANK(R6,R$4:R$15,0)-RANK(R6,R$4:R$15,1))/2,RANK(R6,R$4:R$15,0)+(COUNT(R$4:R$15)+1-RANK(R6,R$4:R$15,0)-RANK(R6,R$4:R$15,1)))</f>
        <v>4</v>
      </c>
      <c r="T6" s="41">
        <v>5</v>
      </c>
    </row>
    <row r="7" spans="2:20" ht="18.75">
      <c r="B7" s="19" t="s">
        <v>60</v>
      </c>
      <c r="C7" s="1" t="s">
        <v>58</v>
      </c>
      <c r="D7" s="1" t="s">
        <v>173</v>
      </c>
      <c r="E7" s="1" t="s">
        <v>143</v>
      </c>
      <c r="F7" s="23" t="s">
        <v>15</v>
      </c>
      <c r="G7" s="33">
        <v>6.6</v>
      </c>
      <c r="H7" s="28">
        <v>4</v>
      </c>
      <c r="I7" s="53">
        <f t="shared" si="0"/>
        <v>103</v>
      </c>
      <c r="J7" s="56">
        <f>IF(COUNTIF(I$4:I$15,I7)&gt;1,RANK(I7,I$4:I$15,0)+(COUNT(I$4:I$15)+1-RANK(I7,I$4:I$15,0)-RANK(I7,I$4:I$15,1))/2,RANK(I7,I$4:I$15,0)+(COUNT(I$4:I$15)+1-RANK(I7,I$4:I$15,0)-RANK(I7,I$4:I$15,1)))</f>
        <v>1</v>
      </c>
      <c r="K7" s="33">
        <v>0</v>
      </c>
      <c r="L7" s="28">
        <v>0</v>
      </c>
      <c r="M7" s="53">
        <f t="shared" si="1"/>
        <v>0</v>
      </c>
      <c r="N7" s="56">
        <v>8.5</v>
      </c>
      <c r="O7" s="50">
        <f t="shared" si="2"/>
        <v>9.5</v>
      </c>
      <c r="P7" s="47">
        <f t="shared" si="3"/>
        <v>6.6</v>
      </c>
      <c r="Q7" s="29">
        <f t="shared" si="4"/>
        <v>4</v>
      </c>
      <c r="R7" s="38">
        <f t="shared" si="5"/>
        <v>1001</v>
      </c>
      <c r="S7" s="44">
        <f>IF(COUNTIF(R$4:R$15,R7)&gt;1,RANK(R7,R$4:R$15,0)+(COUNT(R$4:R$15)+1-RANK(R7,R$4:R$15,0)-RANK(R7,R$4:R$15,1))/2,RANK(R7,R$4:R$15,0)+(COUNT(R$4:R$15)+1-RANK(R7,R$4:R$15,0)-RANK(R7,R$4:R$15,1)))</f>
        <v>5</v>
      </c>
      <c r="T7" s="41">
        <v>0</v>
      </c>
    </row>
    <row r="8" spans="2:20" ht="18.75">
      <c r="B8" s="19" t="s">
        <v>54</v>
      </c>
      <c r="C8" s="1" t="s">
        <v>57</v>
      </c>
      <c r="D8" s="1"/>
      <c r="E8" s="1" t="s">
        <v>114</v>
      </c>
      <c r="F8" s="23" t="s">
        <v>27</v>
      </c>
      <c r="G8" s="33"/>
      <c r="H8" s="28"/>
      <c r="I8" s="53">
        <f t="shared" si="0"/>
        <v>0</v>
      </c>
      <c r="J8" s="56">
        <v>13</v>
      </c>
      <c r="K8" s="33"/>
      <c r="L8" s="28"/>
      <c r="M8" s="53">
        <f t="shared" si="1"/>
        <v>0</v>
      </c>
      <c r="N8" s="56">
        <v>13</v>
      </c>
      <c r="O8" s="50">
        <f t="shared" si="2"/>
        <v>26</v>
      </c>
      <c r="P8" s="138">
        <f t="shared" si="3"/>
        <v>0</v>
      </c>
      <c r="Q8" s="139">
        <f t="shared" si="4"/>
        <v>0</v>
      </c>
      <c r="R8" s="38">
        <f t="shared" si="5"/>
        <v>0</v>
      </c>
      <c r="S8" s="44">
        <v>13</v>
      </c>
      <c r="T8" s="41">
        <v>0</v>
      </c>
    </row>
    <row r="9" spans="2:20" ht="18.75">
      <c r="B9" s="19" t="s">
        <v>92</v>
      </c>
      <c r="C9" s="1" t="s">
        <v>53</v>
      </c>
      <c r="D9" s="1" t="s">
        <v>167</v>
      </c>
      <c r="E9" s="1" t="s">
        <v>115</v>
      </c>
      <c r="F9" s="23" t="s">
        <v>21</v>
      </c>
      <c r="G9" s="33">
        <v>4</v>
      </c>
      <c r="H9" s="28">
        <v>2</v>
      </c>
      <c r="I9" s="53">
        <f t="shared" si="0"/>
        <v>49</v>
      </c>
      <c r="J9" s="56">
        <f>IF(COUNTIF(I$4:I$15,I9)&gt;1,RANK(I9,I$4:I$15,0)+(COUNT(I$4:I$15)+1-RANK(I9,I$4:I$15,0)-RANK(I9,I$4:I$15,1))/2,RANK(I9,I$4:I$15,0)+(COUNT(I$4:I$15)+1-RANK(I9,I$4:I$15,0)-RANK(I9,I$4:I$15,1)))</f>
        <v>4.5</v>
      </c>
      <c r="K9" s="33">
        <v>8.5</v>
      </c>
      <c r="L9" s="28">
        <v>4</v>
      </c>
      <c r="M9" s="53">
        <f t="shared" si="1"/>
        <v>89</v>
      </c>
      <c r="N9" s="56">
        <f>IF(COUNTIF(M$4:M$15,M9)&gt;1,RANK(M9,M$4:M$15,0)+(COUNT(M$4:M$15)+1-RANK(M9,M$4:M$15,0)-RANK(M9,M$4:M$15,1))/2,RANK(M9,M$4:M$15,0)+(COUNT(M$4:M$15)+1-RANK(M9,M$4:M$15,0)-RANK(M9,M$4:M$15,1)))</f>
        <v>2</v>
      </c>
      <c r="O9" s="50">
        <f t="shared" si="2"/>
        <v>6.5</v>
      </c>
      <c r="P9" s="47">
        <f t="shared" si="3"/>
        <v>12.5</v>
      </c>
      <c r="Q9" s="29">
        <f t="shared" si="4"/>
        <v>6</v>
      </c>
      <c r="R9" s="38">
        <f t="shared" si="5"/>
        <v>1303</v>
      </c>
      <c r="S9" s="44">
        <f aca="true" t="shared" si="6" ref="S9:S15">IF(COUNTIF(R$4:R$15,R9)&gt;1,RANK(R9,R$4:R$15,0)+(COUNT(R$4:R$15)+1-RANK(R9,R$4:R$15,0)-RANK(R9,R$4:R$15,1))/2,RANK(R9,R$4:R$15,0)+(COUNT(R$4:R$15)+1-RANK(R9,R$4:R$15,0)-RANK(R9,R$4:R$15,1)))</f>
        <v>3</v>
      </c>
      <c r="T9" s="41">
        <v>10</v>
      </c>
    </row>
    <row r="10" spans="2:20" ht="18.75">
      <c r="B10" s="19" t="s">
        <v>53</v>
      </c>
      <c r="C10" s="1" t="s">
        <v>50</v>
      </c>
      <c r="D10" s="1" t="s">
        <v>176</v>
      </c>
      <c r="E10" s="1" t="s">
        <v>185</v>
      </c>
      <c r="F10" s="23" t="s">
        <v>25</v>
      </c>
      <c r="G10" s="33">
        <v>6.2</v>
      </c>
      <c r="H10" s="28">
        <v>12</v>
      </c>
      <c r="I10" s="53">
        <f t="shared" si="0"/>
        <v>92</v>
      </c>
      <c r="J10" s="56">
        <f>IF(COUNTIF(I$4:I$15,I10)&gt;1,RANK(I10,I$4:I$15,0)+(COUNT(I$4:I$15)+1-RANK(I10,I$4:I$15,0)-RANK(I10,I$4:I$15,1))/2,RANK(I10,I$4:I$15,0)+(COUNT(I$4:I$15)+1-RANK(I10,I$4:I$15,0)-RANK(I10,I$4:I$15,1)))</f>
        <v>2</v>
      </c>
      <c r="K10" s="33">
        <v>7.2</v>
      </c>
      <c r="L10" s="28">
        <v>8</v>
      </c>
      <c r="M10" s="53">
        <f t="shared" si="1"/>
        <v>68</v>
      </c>
      <c r="N10" s="56">
        <f>IF(COUNTIF(M$4:M$15,M10)&gt;1,RANK(M10,M$4:M$15,0)+(COUNT(M$4:M$15)+1-RANK(M10,M$4:M$15,0)-RANK(M10,M$4:M$15,1))/2,RANK(M10,M$4:M$15,0)+(COUNT(M$4:M$15)+1-RANK(M10,M$4:M$15,0)-RANK(M10,M$4:M$15,1)))</f>
        <v>4</v>
      </c>
      <c r="O10" s="50">
        <f t="shared" si="2"/>
        <v>6</v>
      </c>
      <c r="P10" s="47">
        <f t="shared" si="3"/>
        <v>13.4</v>
      </c>
      <c r="Q10" s="29">
        <f t="shared" si="4"/>
        <v>20</v>
      </c>
      <c r="R10" s="38">
        <f t="shared" si="5"/>
        <v>1451</v>
      </c>
      <c r="S10" s="44">
        <f t="shared" si="6"/>
        <v>2</v>
      </c>
      <c r="T10" s="41">
        <v>15</v>
      </c>
    </row>
    <row r="11" spans="2:20" ht="18.75">
      <c r="B11" s="19" t="s">
        <v>52</v>
      </c>
      <c r="C11" s="1" t="s">
        <v>55</v>
      </c>
      <c r="D11" s="1" t="s">
        <v>165</v>
      </c>
      <c r="E11" s="1" t="s">
        <v>117</v>
      </c>
      <c r="F11" s="23" t="s">
        <v>24</v>
      </c>
      <c r="G11" s="33">
        <v>4</v>
      </c>
      <c r="H11" s="28">
        <v>2</v>
      </c>
      <c r="I11" s="53">
        <f t="shared" si="0"/>
        <v>49</v>
      </c>
      <c r="J11" s="56">
        <f>IF(COUNTIF(I$4:I$15,I11)&gt;1,RANK(I11,I$4:I$15,0)+(COUNT(I$4:I$15)+1-RANK(I11,I$4:I$15,0)-RANK(I11,I$4:I$15,1))/2,RANK(I11,I$4:I$15,0)+(COUNT(I$4:I$15)+1-RANK(I11,I$4:I$15,0)-RANK(I11,I$4:I$15,1)))</f>
        <v>4.5</v>
      </c>
      <c r="K11" s="33">
        <v>14</v>
      </c>
      <c r="L11" s="28">
        <v>7</v>
      </c>
      <c r="M11" s="53">
        <f t="shared" si="1"/>
        <v>103</v>
      </c>
      <c r="N11" s="56">
        <f>IF(COUNTIF(M$4:M$15,M11)&gt;1,RANK(M11,M$4:M$15,0)+(COUNT(M$4:M$15)+1-RANK(M11,M$4:M$15,0)-RANK(M11,M$4:M$15,1))/2,RANK(M11,M$4:M$15,0)+(COUNT(M$4:M$15)+1-RANK(M11,M$4:M$15,0)-RANK(M11,M$4:M$15,1)))</f>
        <v>1</v>
      </c>
      <c r="O11" s="50">
        <f t="shared" si="2"/>
        <v>5.5</v>
      </c>
      <c r="P11" s="47">
        <f t="shared" si="3"/>
        <v>18</v>
      </c>
      <c r="Q11" s="29">
        <f t="shared" si="4"/>
        <v>9</v>
      </c>
      <c r="R11" s="38">
        <f t="shared" si="5"/>
        <v>1594</v>
      </c>
      <c r="S11" s="44">
        <f t="shared" si="6"/>
        <v>1</v>
      </c>
      <c r="T11" s="41">
        <v>20</v>
      </c>
    </row>
    <row r="12" spans="2:20" s="178" customFormat="1" ht="31.5">
      <c r="B12" s="162" t="s">
        <v>51</v>
      </c>
      <c r="C12" s="163" t="s">
        <v>93</v>
      </c>
      <c r="D12" s="163" t="s">
        <v>166</v>
      </c>
      <c r="E12" s="163" t="s">
        <v>118</v>
      </c>
      <c r="F12" s="166" t="s">
        <v>22</v>
      </c>
      <c r="G12" s="167">
        <v>0</v>
      </c>
      <c r="H12" s="168">
        <v>0</v>
      </c>
      <c r="I12" s="169">
        <f t="shared" si="0"/>
        <v>0</v>
      </c>
      <c r="J12" s="170">
        <v>9</v>
      </c>
      <c r="K12" s="167">
        <v>2.1</v>
      </c>
      <c r="L12" s="168">
        <v>3</v>
      </c>
      <c r="M12" s="169">
        <f t="shared" si="1"/>
        <v>39</v>
      </c>
      <c r="N12" s="170">
        <f>IF(COUNTIF(M$4:M$15,M12)&gt;1,RANK(M12,M$4:M$15,0)+(COUNT(M$4:M$15)+1-RANK(M12,M$4:M$15,0)-RANK(M12,M$4:M$15,1))/2,RANK(M12,M$4:M$15,0)+(COUNT(M$4:M$15)+1-RANK(M12,M$4:M$15,0)-RANK(M12,M$4:M$15,1)))</f>
        <v>5.5</v>
      </c>
      <c r="O12" s="172">
        <f t="shared" si="2"/>
        <v>14.5</v>
      </c>
      <c r="P12" s="173">
        <f t="shared" si="3"/>
        <v>2.1</v>
      </c>
      <c r="Q12" s="174">
        <f t="shared" si="4"/>
        <v>3</v>
      </c>
      <c r="R12" s="175">
        <f t="shared" si="5"/>
        <v>568</v>
      </c>
      <c r="S12" s="176">
        <f t="shared" si="6"/>
        <v>8</v>
      </c>
      <c r="T12" s="177">
        <v>0</v>
      </c>
    </row>
    <row r="13" spans="2:20" s="178" customFormat="1" ht="18.75">
      <c r="B13" s="162" t="s">
        <v>57</v>
      </c>
      <c r="C13" s="163" t="s">
        <v>54</v>
      </c>
      <c r="D13" s="163" t="s">
        <v>168</v>
      </c>
      <c r="E13" s="163" t="s">
        <v>119</v>
      </c>
      <c r="F13" s="166" t="s">
        <v>30</v>
      </c>
      <c r="G13" s="167">
        <v>2.5</v>
      </c>
      <c r="H13" s="168">
        <v>2</v>
      </c>
      <c r="I13" s="169">
        <f t="shared" si="0"/>
        <v>13</v>
      </c>
      <c r="J13" s="170">
        <f>IF(COUNTIF(I$4:I$15,I13)&gt;1,RANK(I13,I$4:I$15,0)+(COUNT(I$4:I$15)+1-RANK(I13,I$4:I$15,0)-RANK(I13,I$4:I$15,1))/2,RANK(I13,I$4:I$15,0)+(COUNT(I$4:I$15)+1-RANK(I13,I$4:I$15,0)-RANK(I13,I$4:I$15,1)))</f>
        <v>7.5</v>
      </c>
      <c r="K13" s="167">
        <v>0</v>
      </c>
      <c r="L13" s="168">
        <v>0</v>
      </c>
      <c r="M13" s="169">
        <f t="shared" si="1"/>
        <v>0</v>
      </c>
      <c r="N13" s="170">
        <v>8.5</v>
      </c>
      <c r="O13" s="172">
        <f t="shared" si="2"/>
        <v>16</v>
      </c>
      <c r="P13" s="173">
        <f t="shared" si="3"/>
        <v>2.5</v>
      </c>
      <c r="Q13" s="174">
        <f t="shared" si="4"/>
        <v>2</v>
      </c>
      <c r="R13" s="175">
        <f t="shared" si="5"/>
        <v>447</v>
      </c>
      <c r="S13" s="176">
        <f t="shared" si="6"/>
        <v>9</v>
      </c>
      <c r="T13" s="177">
        <v>0</v>
      </c>
    </row>
    <row r="14" spans="2:20" ht="18.75">
      <c r="B14" s="19" t="s">
        <v>56</v>
      </c>
      <c r="C14" s="1" t="s">
        <v>59</v>
      </c>
      <c r="D14" s="3" t="s">
        <v>172</v>
      </c>
      <c r="E14" s="1" t="s">
        <v>136</v>
      </c>
      <c r="F14" s="23" t="s">
        <v>16</v>
      </c>
      <c r="G14" s="33">
        <v>3.1</v>
      </c>
      <c r="H14" s="28">
        <v>3</v>
      </c>
      <c r="I14" s="53">
        <f t="shared" si="0"/>
        <v>41</v>
      </c>
      <c r="J14" s="56">
        <f>IF(COUNTIF(I$4:I$15,I14)&gt;1,RANK(I14,I$4:I$15,0)+(COUNT(I$4:I$15)+1-RANK(I14,I$4:I$15,0)-RANK(I14,I$4:I$15,1))/2,RANK(I14,I$4:I$15,0)+(COUNT(I$4:I$15)+1-RANK(I14,I$4:I$15,0)-RANK(I14,I$4:I$15,1)))</f>
        <v>6</v>
      </c>
      <c r="K14" s="33">
        <v>0.1</v>
      </c>
      <c r="L14" s="28">
        <v>1</v>
      </c>
      <c r="M14" s="53">
        <f t="shared" si="1"/>
        <v>26</v>
      </c>
      <c r="N14" s="56">
        <f>IF(COUNTIF(M$4:M$15,M14)&gt;1,RANK(M14,M$4:M$15,0)+(COUNT(M$4:M$15)+1-RANK(M14,M$4:M$15,0)-RANK(M14,M$4:M$15,1))/2,RANK(M14,M$4:M$15,0)+(COUNT(M$4:M$15)+1-RANK(M14,M$4:M$15,0)-RANK(M14,M$4:M$15,1)))</f>
        <v>7</v>
      </c>
      <c r="O14" s="50">
        <f t="shared" si="2"/>
        <v>13</v>
      </c>
      <c r="P14" s="47">
        <f t="shared" si="3"/>
        <v>3.2</v>
      </c>
      <c r="Q14" s="29">
        <f t="shared" si="4"/>
        <v>4</v>
      </c>
      <c r="R14" s="38">
        <f t="shared" si="5"/>
        <v>725</v>
      </c>
      <c r="S14" s="44">
        <f t="shared" si="6"/>
        <v>7</v>
      </c>
      <c r="T14" s="41">
        <v>0</v>
      </c>
    </row>
    <row r="15" spans="2:20" ht="19.5" thickBot="1">
      <c r="B15" s="20" t="s">
        <v>62</v>
      </c>
      <c r="C15" s="21" t="s">
        <v>51</v>
      </c>
      <c r="D15" s="21" t="s">
        <v>163</v>
      </c>
      <c r="E15" s="21" t="s">
        <v>146</v>
      </c>
      <c r="F15" s="24" t="s">
        <v>18</v>
      </c>
      <c r="G15" s="34">
        <v>2.5</v>
      </c>
      <c r="H15" s="35">
        <v>2</v>
      </c>
      <c r="I15" s="54">
        <f t="shared" si="0"/>
        <v>13</v>
      </c>
      <c r="J15" s="57">
        <f>IF(COUNTIF(I$4:I$15,I15)&gt;1,RANK(I15,I$4:I$15,0)+(COUNT(I$4:I$15)+1-RANK(I15,I$4:I$15,0)-RANK(I15,I$4:I$15,1))/2,RANK(I15,I$4:I$15,0)+(COUNT(I$4:I$15)+1-RANK(I15,I$4:I$15,0)-RANK(I15,I$4:I$15,1)))</f>
        <v>7.5</v>
      </c>
      <c r="K15" s="34">
        <v>7.5</v>
      </c>
      <c r="L15" s="35">
        <v>5</v>
      </c>
      <c r="M15" s="54">
        <f t="shared" si="1"/>
        <v>78</v>
      </c>
      <c r="N15" s="57">
        <f>IF(COUNTIF(M$4:M$15,M15)&gt;1,RANK(M15,M$4:M$15,0)+(COUNT(M$4:M$15)+1-RANK(M15,M$4:M$15,0)-RANK(M15,M$4:M$15,1))/2,RANK(M15,M$4:M$15,0)+(COUNT(M$4:M$15)+1-RANK(M15,M$4:M$15,0)-RANK(M15,M$4:M$15,1)))</f>
        <v>3</v>
      </c>
      <c r="O15" s="51">
        <f t="shared" si="2"/>
        <v>10.5</v>
      </c>
      <c r="P15" s="48">
        <f t="shared" si="3"/>
        <v>10</v>
      </c>
      <c r="Q15" s="36">
        <f t="shared" si="4"/>
        <v>7</v>
      </c>
      <c r="R15" s="39">
        <f t="shared" si="5"/>
        <v>897</v>
      </c>
      <c r="S15" s="45">
        <f t="shared" si="6"/>
        <v>6</v>
      </c>
      <c r="T15" s="42">
        <v>0</v>
      </c>
    </row>
    <row r="16" spans="2:20" ht="12.75">
      <c r="B16" s="97"/>
      <c r="C16" s="97"/>
      <c r="D16" s="97"/>
      <c r="E16" s="97"/>
      <c r="F16" s="97"/>
      <c r="G16" s="97"/>
      <c r="H16" s="97"/>
      <c r="I16" s="97"/>
      <c r="J16" s="97">
        <f>SUM(J4:J15)</f>
        <v>84</v>
      </c>
      <c r="K16" s="97"/>
      <c r="L16" s="97"/>
      <c r="M16" s="97"/>
      <c r="N16" s="97">
        <f>SUM(N4:N15)</f>
        <v>84</v>
      </c>
      <c r="O16" s="97">
        <f>SUM(O4:O15)</f>
        <v>168</v>
      </c>
      <c r="P16" s="97"/>
      <c r="Q16" s="97"/>
      <c r="R16" s="97"/>
      <c r="S16" s="97"/>
      <c r="T16" s="97">
        <f>SUM(T4:T15)</f>
        <v>50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V9" sqref="V9"/>
    </sheetView>
  </sheetViews>
  <sheetFormatPr defaultColWidth="9.140625" defaultRowHeight="12.75"/>
  <cols>
    <col min="1" max="1" width="2.7109375" style="0" customWidth="1"/>
    <col min="2" max="3" width="5.57421875" style="0" bestFit="1" customWidth="1"/>
    <col min="4" max="4" width="19.28125" style="0" customWidth="1"/>
    <col min="5" max="5" width="12.8515625" style="0" customWidth="1"/>
    <col min="6" max="6" width="11.7109375" style="0" bestFit="1" customWidth="1"/>
    <col min="7" max="7" width="9.421875" style="0" bestFit="1" customWidth="1"/>
    <col min="8" max="8" width="9.00390625" style="0" bestFit="1" customWidth="1"/>
    <col min="9" max="9" width="10.28125" style="0" hidden="1" customWidth="1"/>
    <col min="12" max="12" width="9.00390625" style="0" bestFit="1" customWidth="1"/>
    <col min="13" max="13" width="0" style="0" hidden="1" customWidth="1"/>
    <col min="14" max="14" width="11.57421875" style="0" customWidth="1"/>
    <col min="15" max="15" width="10.57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3.5" thickBot="1"/>
    <row r="2" spans="2:20" ht="18.75" thickBot="1">
      <c r="B2" s="140" t="s">
        <v>102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2:20" ht="39" thickBot="1">
      <c r="B3" s="141" t="s">
        <v>0</v>
      </c>
      <c r="C3" s="141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8.75">
      <c r="B4" s="16" t="s">
        <v>17</v>
      </c>
      <c r="C4" s="17" t="s">
        <v>32</v>
      </c>
      <c r="D4" s="17"/>
      <c r="E4" s="17" t="s">
        <v>141</v>
      </c>
      <c r="F4" s="22" t="s">
        <v>49</v>
      </c>
      <c r="G4" s="30"/>
      <c r="H4" s="31"/>
      <c r="I4" s="52">
        <f aca="true" t="shared" si="0" ref="I4:I15">COUNTIF(G$4:G$15,"&lt;"&amp;G4)*ROWS(G$4:G$15)+COUNTIF(H$4:H$15,"&lt;"&amp;H4)</f>
        <v>0</v>
      </c>
      <c r="J4" s="55">
        <v>13</v>
      </c>
      <c r="K4" s="30"/>
      <c r="L4" s="31"/>
      <c r="M4" s="52">
        <f aca="true" t="shared" si="1" ref="M4:M15">COUNTIF(K$4:K$15,"&lt;"&amp;K4)*ROWS(K$4:K$15)+COUNTIF(L$4:L$15,"&lt;"&amp;L4)</f>
        <v>0</v>
      </c>
      <c r="N4" s="55">
        <v>13</v>
      </c>
      <c r="O4" s="49">
        <f aca="true" t="shared" si="2" ref="O4:O15">SUM(J4,N4)</f>
        <v>26</v>
      </c>
      <c r="P4" s="136">
        <f aca="true" t="shared" si="3" ref="P4:P15">SUM(K4,G4)</f>
        <v>0</v>
      </c>
      <c r="Q4" s="32">
        <f aca="true" t="shared" si="4" ref="Q4:Q15">SUM(L4,H4)</f>
        <v>0</v>
      </c>
      <c r="R4" s="37">
        <f aca="true" t="shared" si="5" ref="R4:R15">(COUNTIF(O$4:O$15,"&gt;"&amp;O4)*ROWS(O$4:O$14)+COUNTIF(P$4:P$15,"&lt;"&amp;P4))*ROWS(O$4:O$15)+COUNTIF(Q$4:Q$15,"&lt;"&amp;Q4)</f>
        <v>0</v>
      </c>
      <c r="S4" s="43">
        <v>13</v>
      </c>
      <c r="T4" s="40">
        <v>0</v>
      </c>
    </row>
    <row r="5" spans="2:20" ht="18.75">
      <c r="B5" s="19" t="s">
        <v>39</v>
      </c>
      <c r="C5" s="1" t="s">
        <v>31</v>
      </c>
      <c r="D5" s="1" t="s">
        <v>188</v>
      </c>
      <c r="E5" s="1" t="s">
        <v>138</v>
      </c>
      <c r="F5" s="23" t="s">
        <v>48</v>
      </c>
      <c r="G5" s="33">
        <v>0.2</v>
      </c>
      <c r="H5" s="28">
        <v>2</v>
      </c>
      <c r="I5" s="53">
        <f t="shared" si="0"/>
        <v>29</v>
      </c>
      <c r="J5" s="56">
        <f>IF(COUNTIF(I$4:I$15,I5)&gt;1,RANK(I5,I$4:I$15,0)+(COUNT(I$4:I$15)+1-RANK(I5,I$4:I$15,0)-RANK(I5,I$4:I$15,1))/2,RANK(I5,I$4:I$15,0)+(COUNT(I$4:I$15)+1-RANK(I5,I$4:I$15,0)-RANK(I5,I$4:I$15,1)))</f>
        <v>7.5</v>
      </c>
      <c r="K5" s="33">
        <v>0</v>
      </c>
      <c r="L5" s="28">
        <v>0</v>
      </c>
      <c r="M5" s="53">
        <f t="shared" si="1"/>
        <v>0</v>
      </c>
      <c r="N5" s="56">
        <v>8</v>
      </c>
      <c r="O5" s="50">
        <f t="shared" si="2"/>
        <v>15.5</v>
      </c>
      <c r="P5" s="47">
        <f t="shared" si="3"/>
        <v>0.2</v>
      </c>
      <c r="Q5" s="29">
        <f t="shared" si="4"/>
        <v>2</v>
      </c>
      <c r="R5" s="38">
        <f t="shared" si="5"/>
        <v>435</v>
      </c>
      <c r="S5" s="44">
        <f>IF(COUNTIF(R$4:R$15,R5)&gt;1,RANK(R5,R$4:R$15,0)+(COUNT(R$4:R$15)+1-RANK(R5,R$4:R$15,0)-RANK(R5,R$4:R$15,1))/2,RANK(R5,R$4:R$15,0)+(COUNT(R$4:R$15)+1-RANK(R5,R$4:R$15,0)-RANK(R5,R$4:R$15,1)))</f>
        <v>8.5</v>
      </c>
      <c r="T5" s="41">
        <v>0</v>
      </c>
    </row>
    <row r="6" spans="2:20" ht="18.75">
      <c r="B6" s="19" t="s">
        <v>26</v>
      </c>
      <c r="C6" s="1" t="s">
        <v>88</v>
      </c>
      <c r="D6" s="2" t="s">
        <v>135</v>
      </c>
      <c r="E6" s="1" t="s">
        <v>113</v>
      </c>
      <c r="F6" s="23" t="s">
        <v>41</v>
      </c>
      <c r="G6" s="33">
        <v>1</v>
      </c>
      <c r="H6" s="28">
        <v>1</v>
      </c>
      <c r="I6" s="53">
        <f t="shared" si="0"/>
        <v>49</v>
      </c>
      <c r="J6" s="56">
        <f>IF(COUNTIF(I$4:I$15,I6)&gt;1,RANK(I6,I$4:I$15,0)+(COUNT(I$4:I$15)+1-RANK(I6,I$4:I$15,0)-RANK(I6,I$4:I$15,1))/2,RANK(I6,I$4:I$15,0)+(COUNT(I$4:I$15)+1-RANK(I6,I$4:I$15,0)-RANK(I6,I$4:I$15,1)))</f>
        <v>5.5</v>
      </c>
      <c r="K6" s="33">
        <v>6</v>
      </c>
      <c r="L6" s="28">
        <v>2</v>
      </c>
      <c r="M6" s="53">
        <f t="shared" si="1"/>
        <v>114</v>
      </c>
      <c r="N6" s="56">
        <f>IF(COUNTIF(M$4:M$15,M6)&gt;1,RANK(M6,M$4:M$15,0)+(COUNT(M$4:M$15)+1-RANK(M6,M$4:M$15,0)-RANK(M6,M$4:M$15,1))/2,RANK(M6,M$4:M$15,0)+(COUNT(M$4:M$15)+1-RANK(M6,M$4:M$15,0)-RANK(M6,M$4:M$15,1)))</f>
        <v>1</v>
      </c>
      <c r="O6" s="50">
        <f t="shared" si="2"/>
        <v>6.5</v>
      </c>
      <c r="P6" s="47">
        <f t="shared" si="3"/>
        <v>7</v>
      </c>
      <c r="Q6" s="29">
        <f t="shared" si="4"/>
        <v>3</v>
      </c>
      <c r="R6" s="38">
        <f t="shared" si="5"/>
        <v>1303</v>
      </c>
      <c r="S6" s="44">
        <f>IF(COUNTIF(R$4:R$15,R6)&gt;1,RANK(R6,R$4:R$15,0)+(COUNT(R$4:R$15)+1-RANK(R6,R$4:R$15,0)-RANK(R6,R$4:R$15,1))/2,RANK(R6,R$4:R$15,0)+(COUNT(R$4:R$15)+1-RANK(R6,R$4:R$15,0)-RANK(R6,R$4:R$15,1)))</f>
        <v>3</v>
      </c>
      <c r="T6" s="41">
        <v>10</v>
      </c>
    </row>
    <row r="7" spans="2:20" ht="18.75">
      <c r="B7" s="19" t="s">
        <v>89</v>
      </c>
      <c r="C7" s="1" t="s">
        <v>29</v>
      </c>
      <c r="D7" s="1" t="s">
        <v>151</v>
      </c>
      <c r="E7" s="1" t="s">
        <v>143</v>
      </c>
      <c r="F7" s="23" t="s">
        <v>47</v>
      </c>
      <c r="G7" s="33">
        <v>0.2</v>
      </c>
      <c r="H7" s="28">
        <v>2</v>
      </c>
      <c r="I7" s="53">
        <f t="shared" si="0"/>
        <v>29</v>
      </c>
      <c r="J7" s="56">
        <f>IF(COUNTIF(I$4:I$15,I7)&gt;1,RANK(I7,I$4:I$15,0)+(COUNT(I$4:I$15)+1-RANK(I7,I$4:I$15,0)-RANK(I7,I$4:I$15,1))/2,RANK(I7,I$4:I$15,0)+(COUNT(I$4:I$15)+1-RANK(I7,I$4:I$15,0)-RANK(I7,I$4:I$15,1)))</f>
        <v>7.5</v>
      </c>
      <c r="K7" s="33">
        <v>0</v>
      </c>
      <c r="L7" s="28">
        <v>0</v>
      </c>
      <c r="M7" s="53">
        <f t="shared" si="1"/>
        <v>0</v>
      </c>
      <c r="N7" s="56">
        <v>8</v>
      </c>
      <c r="O7" s="50">
        <f t="shared" si="2"/>
        <v>15.5</v>
      </c>
      <c r="P7" s="47">
        <f t="shared" si="3"/>
        <v>0.2</v>
      </c>
      <c r="Q7" s="29">
        <f t="shared" si="4"/>
        <v>2</v>
      </c>
      <c r="R7" s="38">
        <f t="shared" si="5"/>
        <v>435</v>
      </c>
      <c r="S7" s="44">
        <f>IF(COUNTIF(R$4:R$15,R7)&gt;1,RANK(R7,R$4:R$15,0)+(COUNT(R$4:R$15)+1-RANK(R7,R$4:R$15,0)-RANK(R7,R$4:R$15,1))/2,RANK(R7,R$4:R$15,0)+(COUNT(R$4:R$15)+1-RANK(R7,R$4:R$15,0)-RANK(R7,R$4:R$15,1)))</f>
        <v>8.5</v>
      </c>
      <c r="T7" s="41">
        <v>0</v>
      </c>
    </row>
    <row r="8" spans="2:20" ht="18.75">
      <c r="B8" s="19" t="s">
        <v>29</v>
      </c>
      <c r="C8" s="1" t="s">
        <v>36</v>
      </c>
      <c r="D8" s="1"/>
      <c r="E8" s="1" t="s">
        <v>114</v>
      </c>
      <c r="F8" s="23" t="s">
        <v>42</v>
      </c>
      <c r="G8" s="122"/>
      <c r="H8" s="124"/>
      <c r="I8" s="53">
        <f t="shared" si="0"/>
        <v>0</v>
      </c>
      <c r="J8" s="56">
        <v>13</v>
      </c>
      <c r="K8" s="33"/>
      <c r="L8" s="28"/>
      <c r="M8" s="53">
        <f t="shared" si="1"/>
        <v>0</v>
      </c>
      <c r="N8" s="56">
        <v>13</v>
      </c>
      <c r="O8" s="50">
        <f t="shared" si="2"/>
        <v>26</v>
      </c>
      <c r="P8" s="138">
        <f t="shared" si="3"/>
        <v>0</v>
      </c>
      <c r="Q8" s="139">
        <f t="shared" si="4"/>
        <v>0</v>
      </c>
      <c r="R8" s="38">
        <f t="shared" si="5"/>
        <v>0</v>
      </c>
      <c r="S8" s="44">
        <v>13</v>
      </c>
      <c r="T8" s="41">
        <v>0</v>
      </c>
    </row>
    <row r="9" spans="2:20" ht="18.75">
      <c r="B9" s="19" t="s">
        <v>35</v>
      </c>
      <c r="C9" s="1" t="s">
        <v>26</v>
      </c>
      <c r="D9" s="1" t="s">
        <v>130</v>
      </c>
      <c r="E9" s="1" t="s">
        <v>115</v>
      </c>
      <c r="F9" s="23" t="s">
        <v>46</v>
      </c>
      <c r="G9" s="33">
        <v>1.1</v>
      </c>
      <c r="H9" s="28">
        <v>2</v>
      </c>
      <c r="I9" s="53">
        <f t="shared" si="0"/>
        <v>77</v>
      </c>
      <c r="J9" s="56">
        <f>IF(COUNTIF(I$4:I$15,I9)&gt;1,RANK(I9,I$4:I$15,0)+(COUNT(I$4:I$15)+1-RANK(I9,I$4:I$15,0)-RANK(I9,I$4:I$15,1))/2,RANK(I9,I$4:I$15,0)+(COUNT(I$4:I$15)+1-RANK(I9,I$4:I$15,0)-RANK(I9,I$4:I$15,1)))</f>
        <v>4</v>
      </c>
      <c r="K9" s="33">
        <v>0</v>
      </c>
      <c r="L9" s="28">
        <v>0</v>
      </c>
      <c r="M9" s="53">
        <f t="shared" si="1"/>
        <v>0</v>
      </c>
      <c r="N9" s="56">
        <v>8</v>
      </c>
      <c r="O9" s="50">
        <f t="shared" si="2"/>
        <v>12</v>
      </c>
      <c r="P9" s="47">
        <f t="shared" si="3"/>
        <v>1.1</v>
      </c>
      <c r="Q9" s="29">
        <f t="shared" si="4"/>
        <v>2</v>
      </c>
      <c r="R9" s="38">
        <f t="shared" si="5"/>
        <v>867</v>
      </c>
      <c r="S9" s="44">
        <f aca="true" t="shared" si="6" ref="S9:S15">IF(COUNTIF(R$4:R$15,R9)&gt;1,RANK(R9,R$4:R$15,0)+(COUNT(R$4:R$15)+1-RANK(R9,R$4:R$15,0)-RANK(R9,R$4:R$15,1))/2,RANK(R9,R$4:R$15,0)+(COUNT(R$4:R$15)+1-RANK(R9,R$4:R$15,0)-RANK(R9,R$4:R$15,1)))</f>
        <v>6</v>
      </c>
      <c r="T9" s="41">
        <v>0</v>
      </c>
    </row>
    <row r="10" spans="2:20" ht="18.75">
      <c r="B10" s="19" t="s">
        <v>31</v>
      </c>
      <c r="C10" s="1" t="s">
        <v>39</v>
      </c>
      <c r="D10" s="1" t="s">
        <v>139</v>
      </c>
      <c r="E10" s="1" t="s">
        <v>185</v>
      </c>
      <c r="F10" s="23" t="s">
        <v>43</v>
      </c>
      <c r="G10" s="33">
        <v>3.3</v>
      </c>
      <c r="H10" s="28">
        <v>6</v>
      </c>
      <c r="I10" s="53">
        <f t="shared" si="0"/>
        <v>105</v>
      </c>
      <c r="J10" s="56">
        <f>IF(COUNTIF(I$4:I$15,I10)&gt;1,RANK(I10,I$4:I$15,0)+(COUNT(I$4:I$15)+1-RANK(I10,I$4:I$15,0)-RANK(I10,I$4:I$15,1))/2,RANK(I10,I$4:I$15,0)+(COUNT(I$4:I$15)+1-RANK(I10,I$4:I$15,0)-RANK(I10,I$4:I$15,1)))</f>
        <v>2</v>
      </c>
      <c r="K10" s="33">
        <v>4.6</v>
      </c>
      <c r="L10" s="28">
        <v>10</v>
      </c>
      <c r="M10" s="53">
        <f t="shared" si="1"/>
        <v>105</v>
      </c>
      <c r="N10" s="56">
        <f>IF(COUNTIF(M$4:M$15,M10)&gt;1,RANK(M10,M$4:M$15,0)+(COUNT(M$4:M$15)+1-RANK(M10,M$4:M$15,0)-RANK(M10,M$4:M$15,1))/2,RANK(M10,M$4:M$15,0)+(COUNT(M$4:M$15)+1-RANK(M10,M$4:M$15,0)-RANK(M10,M$4:M$15,1)))</f>
        <v>2</v>
      </c>
      <c r="O10" s="50">
        <f t="shared" si="2"/>
        <v>4</v>
      </c>
      <c r="P10" s="47">
        <f t="shared" si="3"/>
        <v>7.8999999999999995</v>
      </c>
      <c r="Q10" s="29">
        <f t="shared" si="4"/>
        <v>16</v>
      </c>
      <c r="R10" s="38">
        <f t="shared" si="5"/>
        <v>1583</v>
      </c>
      <c r="S10" s="44">
        <f t="shared" si="6"/>
        <v>1</v>
      </c>
      <c r="T10" s="41">
        <v>20</v>
      </c>
    </row>
    <row r="11" spans="2:20" ht="18.75">
      <c r="B11" s="19" t="s">
        <v>33</v>
      </c>
      <c r="C11" s="1" t="s">
        <v>20</v>
      </c>
      <c r="D11" s="1" t="s">
        <v>134</v>
      </c>
      <c r="E11" s="1" t="s">
        <v>117</v>
      </c>
      <c r="F11" s="23" t="s">
        <v>37</v>
      </c>
      <c r="G11" s="33">
        <v>0</v>
      </c>
      <c r="H11" s="28">
        <v>0</v>
      </c>
      <c r="I11" s="53">
        <f t="shared" si="0"/>
        <v>0</v>
      </c>
      <c r="J11" s="56">
        <v>10</v>
      </c>
      <c r="K11" s="33">
        <v>0</v>
      </c>
      <c r="L11" s="28">
        <v>0</v>
      </c>
      <c r="M11" s="53">
        <f t="shared" si="1"/>
        <v>0</v>
      </c>
      <c r="N11" s="56">
        <v>8</v>
      </c>
      <c r="O11" s="50">
        <f t="shared" si="2"/>
        <v>18</v>
      </c>
      <c r="P11" s="47">
        <f t="shared" si="3"/>
        <v>0</v>
      </c>
      <c r="Q11" s="29">
        <f t="shared" si="4"/>
        <v>0</v>
      </c>
      <c r="R11" s="38">
        <f t="shared" si="5"/>
        <v>264</v>
      </c>
      <c r="S11" s="44">
        <f t="shared" si="6"/>
        <v>10</v>
      </c>
      <c r="T11" s="41">
        <v>0</v>
      </c>
    </row>
    <row r="12" spans="2:20" s="178" customFormat="1" ht="18.75">
      <c r="B12" s="162" t="s">
        <v>20</v>
      </c>
      <c r="C12" s="163" t="s">
        <v>33</v>
      </c>
      <c r="D12" s="163" t="s">
        <v>189</v>
      </c>
      <c r="E12" s="163" t="s">
        <v>118</v>
      </c>
      <c r="F12" s="166" t="s">
        <v>38</v>
      </c>
      <c r="G12" s="167">
        <v>0.1</v>
      </c>
      <c r="H12" s="168">
        <v>1</v>
      </c>
      <c r="I12" s="169">
        <f t="shared" si="0"/>
        <v>13</v>
      </c>
      <c r="J12" s="170">
        <f>IF(COUNTIF(I$4:I$15,I12)&gt;1,RANK(I12,I$4:I$15,0)+(COUNT(I$4:I$15)+1-RANK(I12,I$4:I$15,0)-RANK(I12,I$4:I$15,1))/2,RANK(I12,I$4:I$15,0)+(COUNT(I$4:I$15)+1-RANK(I12,I$4:I$15,0)-RANK(I12,I$4:I$15,1)))</f>
        <v>9</v>
      </c>
      <c r="K12" s="167">
        <v>0.1</v>
      </c>
      <c r="L12" s="168">
        <v>1</v>
      </c>
      <c r="M12" s="169">
        <f t="shared" si="1"/>
        <v>65</v>
      </c>
      <c r="N12" s="170">
        <f>IF(COUNTIF(M$4:M$15,M12)&gt;1,RANK(M12,M$4:M$15,0)+(COUNT(M$4:M$15)+1-RANK(M12,M$4:M$15,0)-RANK(M12,M$4:M$15,1))/2,RANK(M12,M$4:M$15,0)+(COUNT(M$4:M$15)+1-RANK(M12,M$4:M$15,0)-RANK(M12,M$4:M$15,1)))</f>
        <v>5</v>
      </c>
      <c r="O12" s="172">
        <f t="shared" si="2"/>
        <v>14</v>
      </c>
      <c r="P12" s="173">
        <f t="shared" si="3"/>
        <v>0.2</v>
      </c>
      <c r="Q12" s="174">
        <f t="shared" si="4"/>
        <v>2</v>
      </c>
      <c r="R12" s="175">
        <f t="shared" si="5"/>
        <v>699</v>
      </c>
      <c r="S12" s="176">
        <f t="shared" si="6"/>
        <v>7</v>
      </c>
      <c r="T12" s="177">
        <v>0</v>
      </c>
    </row>
    <row r="13" spans="2:20" s="178" customFormat="1" ht="18.75">
      <c r="B13" s="162" t="s">
        <v>32</v>
      </c>
      <c r="C13" s="163" t="s">
        <v>17</v>
      </c>
      <c r="D13" s="163" t="s">
        <v>190</v>
      </c>
      <c r="E13" s="163" t="s">
        <v>119</v>
      </c>
      <c r="F13" s="166" t="s">
        <v>44</v>
      </c>
      <c r="G13" s="167">
        <v>2.5</v>
      </c>
      <c r="H13" s="168">
        <v>1</v>
      </c>
      <c r="I13" s="169">
        <f t="shared" si="0"/>
        <v>85</v>
      </c>
      <c r="J13" s="170">
        <f>IF(COUNTIF(I$4:I$15,I13)&gt;1,RANK(I13,I$4:I$15,0)+(COUNT(I$4:I$15)+1-RANK(I13,I$4:I$15,0)-RANK(I13,I$4:I$15,1))/2,RANK(I13,I$4:I$15,0)+(COUNT(I$4:I$15)+1-RANK(I13,I$4:I$15,0)-RANK(I13,I$4:I$15,1)))</f>
        <v>3</v>
      </c>
      <c r="K13" s="167">
        <v>3</v>
      </c>
      <c r="L13" s="168">
        <v>2</v>
      </c>
      <c r="M13" s="169">
        <f t="shared" si="1"/>
        <v>90</v>
      </c>
      <c r="N13" s="170">
        <f>IF(COUNTIF(M$4:M$15,M13)&gt;1,RANK(M13,M$4:M$15,0)+(COUNT(M$4:M$15)+1-RANK(M13,M$4:M$15,0)-RANK(M13,M$4:M$15,1))/2,RANK(M13,M$4:M$15,0)+(COUNT(M$4:M$15)+1-RANK(M13,M$4:M$15,0)-RANK(M13,M$4:M$15,1)))</f>
        <v>3</v>
      </c>
      <c r="O13" s="172">
        <f t="shared" si="2"/>
        <v>6</v>
      </c>
      <c r="P13" s="173">
        <f t="shared" si="3"/>
        <v>5.5</v>
      </c>
      <c r="Q13" s="174">
        <f t="shared" si="4"/>
        <v>3</v>
      </c>
      <c r="R13" s="175">
        <f t="shared" si="5"/>
        <v>1423</v>
      </c>
      <c r="S13" s="176">
        <f t="shared" si="6"/>
        <v>2</v>
      </c>
      <c r="T13" s="177">
        <v>15</v>
      </c>
    </row>
    <row r="14" spans="2:20" ht="18.75">
      <c r="B14" s="19" t="s">
        <v>23</v>
      </c>
      <c r="C14" s="1" t="s">
        <v>34</v>
      </c>
      <c r="D14" s="3" t="s">
        <v>158</v>
      </c>
      <c r="E14" s="1" t="s">
        <v>136</v>
      </c>
      <c r="F14" s="23" t="s">
        <v>40</v>
      </c>
      <c r="G14" s="33">
        <v>1</v>
      </c>
      <c r="H14" s="28">
        <v>1</v>
      </c>
      <c r="I14" s="53">
        <f t="shared" si="0"/>
        <v>49</v>
      </c>
      <c r="J14" s="56">
        <f>IF(COUNTIF(I$4:I$15,I14)&gt;1,RANK(I14,I$4:I$15,0)+(COUNT(I$4:I$15)+1-RANK(I14,I$4:I$15,0)-RANK(I14,I$4:I$15,1))/2,RANK(I14,I$4:I$15,0)+(COUNT(I$4:I$15)+1-RANK(I14,I$4:I$15,0)-RANK(I14,I$4:I$15,1)))</f>
        <v>5.5</v>
      </c>
      <c r="K14" s="33">
        <v>2.2</v>
      </c>
      <c r="L14" s="28">
        <v>4</v>
      </c>
      <c r="M14" s="53">
        <f t="shared" si="1"/>
        <v>80</v>
      </c>
      <c r="N14" s="56">
        <f>IF(COUNTIF(M$4:M$15,M14)&gt;1,RANK(M14,M$4:M$15,0)+(COUNT(M$4:M$15)+1-RANK(M14,M$4:M$15,0)-RANK(M14,M$4:M$15,1))/2,RANK(M14,M$4:M$15,0)+(COUNT(M$4:M$15)+1-RANK(M14,M$4:M$15,0)-RANK(M14,M$4:M$15,1)))</f>
        <v>4</v>
      </c>
      <c r="O14" s="50">
        <f t="shared" si="2"/>
        <v>9.5</v>
      </c>
      <c r="P14" s="47">
        <f t="shared" si="3"/>
        <v>3.2</v>
      </c>
      <c r="Q14" s="29">
        <f t="shared" si="4"/>
        <v>5</v>
      </c>
      <c r="R14" s="38">
        <f t="shared" si="5"/>
        <v>1017</v>
      </c>
      <c r="S14" s="44">
        <f t="shared" si="6"/>
        <v>5</v>
      </c>
      <c r="T14" s="41">
        <v>0</v>
      </c>
    </row>
    <row r="15" spans="2:20" ht="19.5" thickBot="1">
      <c r="B15" s="20" t="s">
        <v>34</v>
      </c>
      <c r="C15" s="21" t="s">
        <v>23</v>
      </c>
      <c r="D15" s="21" t="s">
        <v>191</v>
      </c>
      <c r="E15" s="21" t="s">
        <v>146</v>
      </c>
      <c r="F15" s="24" t="s">
        <v>45</v>
      </c>
      <c r="G15" s="34">
        <v>9</v>
      </c>
      <c r="H15" s="35">
        <v>5</v>
      </c>
      <c r="I15" s="54">
        <f t="shared" si="0"/>
        <v>116</v>
      </c>
      <c r="J15" s="57">
        <f>IF(COUNTIF(I$4:I$15,I15)&gt;1,RANK(I15,I$4:I$15,0)+(COUNT(I$4:I$15)+1-RANK(I15,I$4:I$15,0)-RANK(I15,I$4:I$15,1))/2,RANK(I15,I$4:I$15,0)+(COUNT(I$4:I$15)+1-RANK(I15,I$4:I$15,0)-RANK(I15,I$4:I$15,1)))</f>
        <v>1</v>
      </c>
      <c r="K15" s="34">
        <v>0</v>
      </c>
      <c r="L15" s="35">
        <v>0</v>
      </c>
      <c r="M15" s="54">
        <f t="shared" si="1"/>
        <v>0</v>
      </c>
      <c r="N15" s="57">
        <v>8</v>
      </c>
      <c r="O15" s="51">
        <f t="shared" si="2"/>
        <v>9</v>
      </c>
      <c r="P15" s="48">
        <f t="shared" si="3"/>
        <v>9</v>
      </c>
      <c r="Q15" s="36">
        <f t="shared" si="4"/>
        <v>5</v>
      </c>
      <c r="R15" s="39">
        <f t="shared" si="5"/>
        <v>1197</v>
      </c>
      <c r="S15" s="45">
        <f t="shared" si="6"/>
        <v>4</v>
      </c>
      <c r="T15" s="42">
        <v>5</v>
      </c>
    </row>
    <row r="16" spans="2:20" ht="12.75">
      <c r="B16" s="97"/>
      <c r="C16" s="97"/>
      <c r="D16" s="97"/>
      <c r="E16" s="97"/>
      <c r="F16" s="97"/>
      <c r="G16" s="97"/>
      <c r="H16" s="97"/>
      <c r="I16" s="97"/>
      <c r="J16" s="97">
        <f>SUM(J4:J15)</f>
        <v>81</v>
      </c>
      <c r="K16" s="97"/>
      <c r="L16" s="97"/>
      <c r="M16" s="97"/>
      <c r="N16" s="97">
        <f>SUM(N4:N15)</f>
        <v>81</v>
      </c>
      <c r="O16" s="97">
        <f>SUM(O4:O15)</f>
        <v>162</v>
      </c>
      <c r="P16" s="97"/>
      <c r="Q16" s="97"/>
      <c r="R16" s="97"/>
      <c r="S16" s="97"/>
      <c r="T16" s="97">
        <f>SUM(T4:T15)</f>
        <v>50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3.28125" style="0" customWidth="1"/>
    <col min="2" max="3" width="5.57421875" style="0" bestFit="1" customWidth="1"/>
    <col min="4" max="4" width="19.28125" style="0" customWidth="1"/>
    <col min="5" max="5" width="12.8515625" style="0" customWidth="1"/>
    <col min="6" max="6" width="11.7109375" style="0" bestFit="1" customWidth="1"/>
    <col min="7" max="7" width="9.421875" style="0" bestFit="1" customWidth="1"/>
    <col min="8" max="8" width="9.00390625" style="0" bestFit="1" customWidth="1"/>
    <col min="9" max="9" width="10.28125" style="0" hidden="1" customWidth="1"/>
    <col min="12" max="12" width="9.00390625" style="0" bestFit="1" customWidth="1"/>
    <col min="13" max="13" width="0" style="0" hidden="1" customWidth="1"/>
    <col min="14" max="14" width="11.57421875" style="0" customWidth="1"/>
    <col min="15" max="15" width="10.57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3.5" thickBot="1"/>
    <row r="2" spans="2:20" ht="18.75" thickBot="1">
      <c r="B2" s="140" t="s">
        <v>101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2:20" ht="39" thickBot="1">
      <c r="B3" s="141" t="s">
        <v>0</v>
      </c>
      <c r="C3" s="141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8.75">
      <c r="B4" s="16" t="s">
        <v>43</v>
      </c>
      <c r="C4" s="17" t="s">
        <v>48</v>
      </c>
      <c r="D4" s="17"/>
      <c r="E4" s="17" t="s">
        <v>141</v>
      </c>
      <c r="F4" s="22" t="s">
        <v>35</v>
      </c>
      <c r="G4" s="30"/>
      <c r="H4" s="31"/>
      <c r="I4" s="52">
        <f aca="true" t="shared" si="0" ref="I4:I15">COUNTIF(G$4:G$15,"&lt;"&amp;G4)*ROWS(G$4:G$15)+COUNTIF(H$4:H$15,"&lt;"&amp;H4)</f>
        <v>0</v>
      </c>
      <c r="J4" s="55">
        <v>13</v>
      </c>
      <c r="K4" s="30"/>
      <c r="L4" s="31"/>
      <c r="M4" s="52">
        <f aca="true" t="shared" si="1" ref="M4:M15">COUNTIF(K$4:K$15,"&lt;"&amp;K4)*ROWS(K$4:K$15)+COUNTIF(L$4:L$15,"&lt;"&amp;L4)</f>
        <v>0</v>
      </c>
      <c r="N4" s="55">
        <v>13</v>
      </c>
      <c r="O4" s="49">
        <f aca="true" t="shared" si="2" ref="O4:O15">SUM(J4,N4)</f>
        <v>26</v>
      </c>
      <c r="P4" s="136">
        <f aca="true" t="shared" si="3" ref="P4:P15">SUM(K4,G4)</f>
        <v>0</v>
      </c>
      <c r="Q4" s="137">
        <f aca="true" t="shared" si="4" ref="Q4:Q15">SUM(L4,H4)</f>
        <v>0</v>
      </c>
      <c r="R4" s="37">
        <f aca="true" t="shared" si="5" ref="R4:R15">(COUNTIF(O$4:O$15,"&gt;"&amp;O4)*ROWS(O$4:O$14)+COUNTIF(P$4:P$15,"&lt;"&amp;P4))*ROWS(O$4:O$15)+COUNTIF(Q$4:Q$15,"&lt;"&amp;Q4)</f>
        <v>0</v>
      </c>
      <c r="S4" s="43">
        <v>13</v>
      </c>
      <c r="T4" s="40">
        <v>0</v>
      </c>
    </row>
    <row r="5" spans="2:20" ht="18.75">
      <c r="B5" s="19" t="s">
        <v>42</v>
      </c>
      <c r="C5" s="1" t="s">
        <v>47</v>
      </c>
      <c r="D5" s="1" t="s">
        <v>157</v>
      </c>
      <c r="E5" s="1" t="s">
        <v>138</v>
      </c>
      <c r="F5" s="23" t="s">
        <v>34</v>
      </c>
      <c r="G5" s="33">
        <v>1</v>
      </c>
      <c r="H5" s="28">
        <v>1</v>
      </c>
      <c r="I5" s="53">
        <f t="shared" si="0"/>
        <v>26</v>
      </c>
      <c r="J5" s="56">
        <f>IF(COUNTIF(I$4:I$15,I5)&gt;1,RANK(I5,I$4:I$15,0)+(COUNT(I$4:I$15)+1-RANK(I5,I$4:I$15,0)-RANK(I5,I$4:I$15,1))/2,RANK(I5,I$4:I$15,0)+(COUNT(I$4:I$15)+1-RANK(I5,I$4:I$15,0)-RANK(I5,I$4:I$15,1)))</f>
        <v>7.5</v>
      </c>
      <c r="K5" s="33">
        <v>0.1</v>
      </c>
      <c r="L5" s="28">
        <v>1</v>
      </c>
      <c r="M5" s="53">
        <f t="shared" si="1"/>
        <v>13</v>
      </c>
      <c r="N5" s="56">
        <f>IF(COUNTIF(M$4:M$15,M5)&gt;1,RANK(M5,M$4:M$15,0)+(COUNT(M$4:M$15)+1-RANK(M5,M$4:M$15,0)-RANK(M5,M$4:M$15,1))/2,RANK(M5,M$4:M$15,0)+(COUNT(M$4:M$15)+1-RANK(M5,M$4:M$15,0)-RANK(M5,M$4:M$15,1)))</f>
        <v>9</v>
      </c>
      <c r="O5" s="50">
        <f t="shared" si="2"/>
        <v>16.5</v>
      </c>
      <c r="P5" s="47">
        <f t="shared" si="3"/>
        <v>1.1</v>
      </c>
      <c r="Q5" s="29">
        <f t="shared" si="4"/>
        <v>2</v>
      </c>
      <c r="R5" s="38">
        <f t="shared" si="5"/>
        <v>290</v>
      </c>
      <c r="S5" s="44">
        <f>IF(COUNTIF(R$4:R$15,R5)&gt;1,RANK(R5,R$4:R$15,0)+(COUNT(R$4:R$15)+1-RANK(R5,R$4:R$15,0)-RANK(R5,R$4:R$15,1))/2,RANK(R5,R$4:R$15,0)+(COUNT(R$4:R$15)+1-RANK(R5,R$4:R$15,0)-RANK(R5,R$4:R$15,1)))</f>
        <v>10</v>
      </c>
      <c r="T5" s="41">
        <v>0</v>
      </c>
    </row>
    <row r="6" spans="2:20" ht="18.75">
      <c r="B6" s="19" t="s">
        <v>44</v>
      </c>
      <c r="C6" s="1" t="s">
        <v>49</v>
      </c>
      <c r="D6" s="1" t="s">
        <v>194</v>
      </c>
      <c r="E6" s="1" t="s">
        <v>113</v>
      </c>
      <c r="F6" s="23" t="s">
        <v>36</v>
      </c>
      <c r="G6" s="33">
        <v>12.1</v>
      </c>
      <c r="H6" s="28">
        <v>15</v>
      </c>
      <c r="I6" s="53">
        <f t="shared" si="0"/>
        <v>105</v>
      </c>
      <c r="J6" s="56">
        <f>IF(COUNTIF(I$4:I$15,I6)&gt;1,RANK(I6,I$4:I$15,0)+(COUNT(I$4:I$15)+1-RANK(I6,I$4:I$15,0)-RANK(I6,I$4:I$15,1))/2,RANK(I6,I$4:I$15,0)+(COUNT(I$4:I$15)+1-RANK(I6,I$4:I$15,0)-RANK(I6,I$4:I$15,1)))</f>
        <v>2</v>
      </c>
      <c r="K6" s="33">
        <v>6.9</v>
      </c>
      <c r="L6" s="28">
        <v>10</v>
      </c>
      <c r="M6" s="53">
        <f t="shared" si="1"/>
        <v>93</v>
      </c>
      <c r="N6" s="56">
        <f>IF(COUNTIF(M$4:M$15,M6)&gt;1,RANK(M6,M$4:M$15,0)+(COUNT(M$4:M$15)+1-RANK(M6,M$4:M$15,0)-RANK(M6,M$4:M$15,1))/2,RANK(M6,M$4:M$15,0)+(COUNT(M$4:M$15)+1-RANK(M6,M$4:M$15,0)-RANK(M6,M$4:M$15,1)))</f>
        <v>3</v>
      </c>
      <c r="O6" s="50">
        <f t="shared" si="2"/>
        <v>5</v>
      </c>
      <c r="P6" s="47">
        <f t="shared" si="3"/>
        <v>19</v>
      </c>
      <c r="Q6" s="29">
        <f t="shared" si="4"/>
        <v>25</v>
      </c>
      <c r="R6" s="38">
        <f t="shared" si="5"/>
        <v>1451</v>
      </c>
      <c r="S6" s="44">
        <f>IF(COUNTIF(R$4:R$15,R6)&gt;1,RANK(R6,R$4:R$15,0)+(COUNT(R$4:R$15)+1-RANK(R6,R$4:R$15,0)-RANK(R6,R$4:R$15,1))/2,RANK(R6,R$4:R$15,0)+(COUNT(R$4:R$15)+1-RANK(R6,R$4:R$15,0)-RANK(R6,R$4:R$15,1)))</f>
        <v>2</v>
      </c>
      <c r="T6" s="41">
        <v>15</v>
      </c>
    </row>
    <row r="7" spans="2:20" ht="18.75">
      <c r="B7" s="19" t="s">
        <v>48</v>
      </c>
      <c r="C7" s="1" t="s">
        <v>43</v>
      </c>
      <c r="D7" s="1" t="s">
        <v>142</v>
      </c>
      <c r="E7" s="1" t="s">
        <v>143</v>
      </c>
      <c r="F7" s="23" t="s">
        <v>26</v>
      </c>
      <c r="G7" s="33">
        <v>0</v>
      </c>
      <c r="H7" s="28">
        <v>0</v>
      </c>
      <c r="I7" s="53">
        <f t="shared" si="0"/>
        <v>0</v>
      </c>
      <c r="J7" s="56">
        <v>9.5</v>
      </c>
      <c r="K7" s="33">
        <v>1.6</v>
      </c>
      <c r="L7" s="28">
        <v>2</v>
      </c>
      <c r="M7" s="53">
        <f t="shared" si="1"/>
        <v>38</v>
      </c>
      <c r="N7" s="56">
        <f>IF(COUNTIF(M$4:M$15,M7)&gt;1,RANK(M7,M$4:M$15,0)+(COUNT(M$4:M$15)+1-RANK(M7,M$4:M$15,0)-RANK(M7,M$4:M$15,1))/2,RANK(M7,M$4:M$15,0)+(COUNT(M$4:M$15)+1-RANK(M7,M$4:M$15,0)-RANK(M7,M$4:M$15,1)))</f>
        <v>6.5</v>
      </c>
      <c r="O7" s="50">
        <f t="shared" si="2"/>
        <v>16</v>
      </c>
      <c r="P7" s="47">
        <f t="shared" si="3"/>
        <v>1.6</v>
      </c>
      <c r="Q7" s="29">
        <f t="shared" si="4"/>
        <v>2</v>
      </c>
      <c r="R7" s="38">
        <f t="shared" si="5"/>
        <v>446</v>
      </c>
      <c r="S7" s="44">
        <f>IF(COUNTIF(R$4:R$15,R7)&gt;1,RANK(R7,R$4:R$15,0)+(COUNT(R$4:R$15)+1-RANK(R7,R$4:R$15,0)-RANK(R7,R$4:R$15,1))/2,RANK(R7,R$4:R$15,0)+(COUNT(R$4:R$15)+1-RANK(R7,R$4:R$15,0)-RANK(R7,R$4:R$15,1)))</f>
        <v>9</v>
      </c>
      <c r="T7" s="41">
        <v>0</v>
      </c>
    </row>
    <row r="8" spans="2:20" ht="18.75">
      <c r="B8" s="19" t="s">
        <v>46</v>
      </c>
      <c r="C8" s="1" t="s">
        <v>41</v>
      </c>
      <c r="D8" s="1"/>
      <c r="E8" s="1" t="s">
        <v>114</v>
      </c>
      <c r="F8" s="23" t="s">
        <v>20</v>
      </c>
      <c r="G8" s="33"/>
      <c r="H8" s="28"/>
      <c r="I8" s="53">
        <f t="shared" si="0"/>
        <v>0</v>
      </c>
      <c r="J8" s="56">
        <v>13</v>
      </c>
      <c r="K8" s="33"/>
      <c r="L8" s="28"/>
      <c r="M8" s="53">
        <f t="shared" si="1"/>
        <v>0</v>
      </c>
      <c r="N8" s="56">
        <v>13</v>
      </c>
      <c r="O8" s="50">
        <f t="shared" si="2"/>
        <v>26</v>
      </c>
      <c r="P8" s="138">
        <f t="shared" si="3"/>
        <v>0</v>
      </c>
      <c r="Q8" s="139">
        <f t="shared" si="4"/>
        <v>0</v>
      </c>
      <c r="R8" s="38">
        <f t="shared" si="5"/>
        <v>0</v>
      </c>
      <c r="S8" s="44">
        <v>13</v>
      </c>
      <c r="T8" s="41">
        <v>0</v>
      </c>
    </row>
    <row r="9" spans="2:20" ht="18.75">
      <c r="B9" s="19" t="s">
        <v>41</v>
      </c>
      <c r="C9" s="1" t="s">
        <v>46</v>
      </c>
      <c r="D9" s="1" t="s">
        <v>147</v>
      </c>
      <c r="E9" s="1" t="s">
        <v>115</v>
      </c>
      <c r="F9" s="23" t="s">
        <v>33</v>
      </c>
      <c r="G9" s="33">
        <v>9</v>
      </c>
      <c r="H9" s="28">
        <v>4</v>
      </c>
      <c r="I9" s="53">
        <f t="shared" si="0"/>
        <v>90</v>
      </c>
      <c r="J9" s="56">
        <f>IF(COUNTIF(I$4:I$15,I9)&gt;1,RANK(I9,I$4:I$15,0)+(COUNT(I$4:I$15)+1-RANK(I9,I$4:I$15,0)-RANK(I9,I$4:I$15,1))/2,RANK(I9,I$4:I$15,0)+(COUNT(I$4:I$15)+1-RANK(I9,I$4:I$15,0)-RANK(I9,I$4:I$15,1)))</f>
        <v>3</v>
      </c>
      <c r="K9" s="33">
        <v>6.7</v>
      </c>
      <c r="L9" s="28">
        <v>6</v>
      </c>
      <c r="M9" s="53">
        <f t="shared" si="1"/>
        <v>79</v>
      </c>
      <c r="N9" s="56">
        <f>IF(COUNTIF(M$4:M$15,M9)&gt;1,RANK(M9,M$4:M$15,0)+(COUNT(M$4:M$15)+1-RANK(M9,M$4:M$15,0)-RANK(M9,M$4:M$15,1))/2,RANK(M9,M$4:M$15,0)+(COUNT(M$4:M$15)+1-RANK(M9,M$4:M$15,0)-RANK(M9,M$4:M$15,1)))</f>
        <v>4</v>
      </c>
      <c r="O9" s="50">
        <f t="shared" si="2"/>
        <v>7</v>
      </c>
      <c r="P9" s="47">
        <f t="shared" si="3"/>
        <v>15.7</v>
      </c>
      <c r="Q9" s="29">
        <f t="shared" si="4"/>
        <v>10</v>
      </c>
      <c r="R9" s="38">
        <f t="shared" si="5"/>
        <v>1305</v>
      </c>
      <c r="S9" s="44">
        <f aca="true" t="shared" si="6" ref="S9:S15">IF(COUNTIF(R$4:R$15,R9)&gt;1,RANK(R9,R$4:R$15,0)+(COUNT(R$4:R$15)+1-RANK(R9,R$4:R$15,0)-RANK(R9,R$4:R$15,1))/2,RANK(R9,R$4:R$15,0)+(COUNT(R$4:R$15)+1-RANK(R9,R$4:R$15,0)-RANK(R9,R$4:R$15,1)))</f>
        <v>3</v>
      </c>
      <c r="T9" s="41">
        <v>10</v>
      </c>
    </row>
    <row r="10" spans="2:20" ht="18.75">
      <c r="B10" s="19" t="s">
        <v>40</v>
      </c>
      <c r="C10" s="1" t="s">
        <v>45</v>
      </c>
      <c r="D10" s="1" t="s">
        <v>193</v>
      </c>
      <c r="E10" s="1" t="s">
        <v>185</v>
      </c>
      <c r="F10" s="23" t="s">
        <v>32</v>
      </c>
      <c r="G10" s="33">
        <v>13.2</v>
      </c>
      <c r="H10" s="28">
        <v>12</v>
      </c>
      <c r="I10" s="53">
        <f t="shared" si="0"/>
        <v>116</v>
      </c>
      <c r="J10" s="56">
        <f>IF(COUNTIF(I$4:I$15,I10)&gt;1,RANK(I10,I$4:I$15,0)+(COUNT(I$4:I$15)+1-RANK(I10,I$4:I$15,0)-RANK(I10,I$4:I$15,1))/2,RANK(I10,I$4:I$15,0)+(COUNT(I$4:I$15)+1-RANK(I10,I$4:I$15,0)-RANK(I10,I$4:I$15,1)))</f>
        <v>1</v>
      </c>
      <c r="K10" s="33">
        <v>7.5</v>
      </c>
      <c r="L10" s="28">
        <v>6</v>
      </c>
      <c r="M10" s="53">
        <f t="shared" si="1"/>
        <v>103</v>
      </c>
      <c r="N10" s="56">
        <f>IF(COUNTIF(M$4:M$15,M10)&gt;1,RANK(M10,M$4:M$15,0)+(COUNT(M$4:M$15)+1-RANK(M10,M$4:M$15,0)-RANK(M10,M$4:M$15,1))/2,RANK(M10,M$4:M$15,0)+(COUNT(M$4:M$15)+1-RANK(M10,M$4:M$15,0)-RANK(M10,M$4:M$15,1)))</f>
        <v>2</v>
      </c>
      <c r="O10" s="50">
        <f t="shared" si="2"/>
        <v>3</v>
      </c>
      <c r="P10" s="47">
        <f t="shared" si="3"/>
        <v>20.7</v>
      </c>
      <c r="Q10" s="29">
        <f t="shared" si="4"/>
        <v>18</v>
      </c>
      <c r="R10" s="38">
        <f t="shared" si="5"/>
        <v>1594</v>
      </c>
      <c r="S10" s="44">
        <f t="shared" si="6"/>
        <v>1</v>
      </c>
      <c r="T10" s="41">
        <v>20</v>
      </c>
    </row>
    <row r="11" spans="2:20" ht="18.75">
      <c r="B11" s="19" t="s">
        <v>63</v>
      </c>
      <c r="C11" s="1" t="s">
        <v>40</v>
      </c>
      <c r="D11" s="1" t="s">
        <v>192</v>
      </c>
      <c r="E11" s="1" t="s">
        <v>117</v>
      </c>
      <c r="F11" s="23" t="s">
        <v>17</v>
      </c>
      <c r="G11" s="33">
        <v>2.1</v>
      </c>
      <c r="H11" s="28">
        <v>3</v>
      </c>
      <c r="I11" s="53">
        <f t="shared" si="0"/>
        <v>53</v>
      </c>
      <c r="J11" s="56">
        <f>IF(COUNTIF(I$4:I$15,I11)&gt;1,RANK(I11,I$4:I$15,0)+(COUNT(I$4:I$15)+1-RANK(I11,I$4:I$15,0)-RANK(I11,I$4:I$15,1))/2,RANK(I11,I$4:I$15,0)+(COUNT(I$4:I$15)+1-RANK(I11,I$4:I$15,0)-RANK(I11,I$4:I$15,1)))</f>
        <v>6</v>
      </c>
      <c r="K11" s="33">
        <v>3.6</v>
      </c>
      <c r="L11" s="28">
        <v>4</v>
      </c>
      <c r="M11" s="53">
        <f t="shared" si="1"/>
        <v>65</v>
      </c>
      <c r="N11" s="56">
        <f>IF(COUNTIF(M$4:M$15,M11)&gt;1,RANK(M11,M$4:M$15,0)+(COUNT(M$4:M$15)+1-RANK(M11,M$4:M$15,0)-RANK(M11,M$4:M$15,1))/2,RANK(M11,M$4:M$15,0)+(COUNT(M$4:M$15)+1-RANK(M11,M$4:M$15,0)-RANK(M11,M$4:M$15,1)))</f>
        <v>5</v>
      </c>
      <c r="O11" s="50">
        <f t="shared" si="2"/>
        <v>11</v>
      </c>
      <c r="P11" s="47">
        <f t="shared" si="3"/>
        <v>5.7</v>
      </c>
      <c r="Q11" s="29">
        <f t="shared" si="4"/>
        <v>7</v>
      </c>
      <c r="R11" s="38">
        <f t="shared" si="5"/>
        <v>1004</v>
      </c>
      <c r="S11" s="44">
        <f t="shared" si="6"/>
        <v>5</v>
      </c>
      <c r="T11" s="41">
        <v>0</v>
      </c>
    </row>
    <row r="12" spans="2:20" s="178" customFormat="1" ht="18.75">
      <c r="B12" s="162" t="s">
        <v>37</v>
      </c>
      <c r="C12" s="163" t="s">
        <v>38</v>
      </c>
      <c r="D12" s="163" t="s">
        <v>156</v>
      </c>
      <c r="E12" s="163" t="s">
        <v>118</v>
      </c>
      <c r="F12" s="166" t="s">
        <v>39</v>
      </c>
      <c r="G12" s="167">
        <v>6</v>
      </c>
      <c r="H12" s="168">
        <v>4</v>
      </c>
      <c r="I12" s="169">
        <f t="shared" si="0"/>
        <v>78</v>
      </c>
      <c r="J12" s="170">
        <f>IF(COUNTIF(I$4:I$15,I12)&gt;1,RANK(I12,I$4:I$15,0)+(COUNT(I$4:I$15)+1-RANK(I12,I$4:I$15,0)-RANK(I12,I$4:I$15,1))/2,RANK(I12,I$4:I$15,0)+(COUNT(I$4:I$15)+1-RANK(I12,I$4:I$15,0)-RANK(I12,I$4:I$15,1)))</f>
        <v>4</v>
      </c>
      <c r="K12" s="167">
        <v>0</v>
      </c>
      <c r="L12" s="168">
        <v>0</v>
      </c>
      <c r="M12" s="169">
        <f t="shared" si="1"/>
        <v>0</v>
      </c>
      <c r="N12" s="170">
        <v>10</v>
      </c>
      <c r="O12" s="172">
        <f t="shared" si="2"/>
        <v>14</v>
      </c>
      <c r="P12" s="173">
        <f t="shared" si="3"/>
        <v>6</v>
      </c>
      <c r="Q12" s="174">
        <f t="shared" si="4"/>
        <v>4</v>
      </c>
      <c r="R12" s="175">
        <f t="shared" si="5"/>
        <v>748</v>
      </c>
      <c r="S12" s="176">
        <f t="shared" si="6"/>
        <v>7</v>
      </c>
      <c r="T12" s="177">
        <v>0</v>
      </c>
    </row>
    <row r="13" spans="2:20" s="178" customFormat="1" ht="18.75">
      <c r="B13" s="162" t="s">
        <v>49</v>
      </c>
      <c r="C13" s="163" t="s">
        <v>44</v>
      </c>
      <c r="D13" s="163" t="s">
        <v>132</v>
      </c>
      <c r="E13" s="163" t="s">
        <v>119</v>
      </c>
      <c r="F13" s="166" t="s">
        <v>29</v>
      </c>
      <c r="G13" s="167">
        <v>0</v>
      </c>
      <c r="H13" s="168">
        <v>0</v>
      </c>
      <c r="I13" s="169">
        <f t="shared" si="0"/>
        <v>0</v>
      </c>
      <c r="J13" s="170">
        <v>9.5</v>
      </c>
      <c r="K13" s="167">
        <v>13</v>
      </c>
      <c r="L13" s="168">
        <v>4</v>
      </c>
      <c r="M13" s="169">
        <f t="shared" si="1"/>
        <v>113</v>
      </c>
      <c r="N13" s="170">
        <f>IF(COUNTIF(M$4:M$15,M13)&gt;1,RANK(M13,M$4:M$15,0)+(COUNT(M$4:M$15)+1-RANK(M13,M$4:M$15,0)-RANK(M13,M$4:M$15,1))/2,RANK(M13,M$4:M$15,0)+(COUNT(M$4:M$15)+1-RANK(M13,M$4:M$15,0)-RANK(M13,M$4:M$15,1)))</f>
        <v>1</v>
      </c>
      <c r="O13" s="172">
        <f t="shared" si="2"/>
        <v>10.5</v>
      </c>
      <c r="P13" s="173">
        <f t="shared" si="3"/>
        <v>13</v>
      </c>
      <c r="Q13" s="174">
        <f t="shared" si="4"/>
        <v>4</v>
      </c>
      <c r="R13" s="175">
        <f t="shared" si="5"/>
        <v>1156</v>
      </c>
      <c r="S13" s="176">
        <f t="shared" si="6"/>
        <v>4</v>
      </c>
      <c r="T13" s="177">
        <v>5</v>
      </c>
    </row>
    <row r="14" spans="2:20" ht="18.75">
      <c r="B14" s="19" t="s">
        <v>38</v>
      </c>
      <c r="C14" s="1" t="s">
        <v>87</v>
      </c>
      <c r="D14" s="2" t="s">
        <v>131</v>
      </c>
      <c r="E14" s="1" t="s">
        <v>136</v>
      </c>
      <c r="F14" s="23" t="s">
        <v>31</v>
      </c>
      <c r="G14" s="33">
        <v>2.5</v>
      </c>
      <c r="H14" s="28">
        <v>2</v>
      </c>
      <c r="I14" s="53">
        <f t="shared" si="0"/>
        <v>64</v>
      </c>
      <c r="J14" s="56">
        <f>IF(COUNTIF(I$4:I$15,I14)&gt;1,RANK(I14,I$4:I$15,0)+(COUNT(I$4:I$15)+1-RANK(I14,I$4:I$15,0)-RANK(I14,I$4:I$15,1))/2,RANK(I14,I$4:I$15,0)+(COUNT(I$4:I$15)+1-RANK(I14,I$4:I$15,0)-RANK(I14,I$4:I$15,1)))</f>
        <v>5</v>
      </c>
      <c r="K14" s="33">
        <v>1.6</v>
      </c>
      <c r="L14" s="28">
        <v>2</v>
      </c>
      <c r="M14" s="53">
        <f t="shared" si="1"/>
        <v>38</v>
      </c>
      <c r="N14" s="56">
        <f>IF(COUNTIF(M$4:M$15,M14)&gt;1,RANK(M14,M$4:M$15,0)+(COUNT(M$4:M$15)+1-RANK(M14,M$4:M$15,0)-RANK(M14,M$4:M$15,1))/2,RANK(M14,M$4:M$15,0)+(COUNT(M$4:M$15)+1-RANK(M14,M$4:M$15,0)-RANK(M14,M$4:M$15,1)))</f>
        <v>6.5</v>
      </c>
      <c r="O14" s="50">
        <f t="shared" si="2"/>
        <v>11.5</v>
      </c>
      <c r="P14" s="47">
        <f t="shared" si="3"/>
        <v>4.1</v>
      </c>
      <c r="Q14" s="29">
        <f t="shared" si="4"/>
        <v>4</v>
      </c>
      <c r="R14" s="38">
        <f t="shared" si="5"/>
        <v>856</v>
      </c>
      <c r="S14" s="44">
        <f t="shared" si="6"/>
        <v>6</v>
      </c>
      <c r="T14" s="41">
        <v>0</v>
      </c>
    </row>
    <row r="15" spans="2:20" ht="19.5" thickBot="1">
      <c r="B15" s="20" t="s">
        <v>47</v>
      </c>
      <c r="C15" s="21" t="s">
        <v>42</v>
      </c>
      <c r="D15" s="21" t="s">
        <v>159</v>
      </c>
      <c r="E15" s="21" t="s">
        <v>146</v>
      </c>
      <c r="F15" s="24" t="s">
        <v>23</v>
      </c>
      <c r="G15" s="34">
        <v>1</v>
      </c>
      <c r="H15" s="35">
        <v>1</v>
      </c>
      <c r="I15" s="54">
        <f t="shared" si="0"/>
        <v>26</v>
      </c>
      <c r="J15" s="57">
        <f>IF(COUNTIF(I$4:I$15,I15)&gt;1,RANK(I15,I$4:I$15,0)+(COUNT(I$4:I$15)+1-RANK(I15,I$4:I$15,0)-RANK(I15,I$4:I$15,1))/2,RANK(I15,I$4:I$15,0)+(COUNT(I$4:I$15)+1-RANK(I15,I$4:I$15,0)-RANK(I15,I$4:I$15,1)))</f>
        <v>7.5</v>
      </c>
      <c r="K15" s="34">
        <v>0.3</v>
      </c>
      <c r="L15" s="35">
        <v>3</v>
      </c>
      <c r="M15" s="54">
        <f t="shared" si="1"/>
        <v>28</v>
      </c>
      <c r="N15" s="57">
        <f>IF(COUNTIF(M$4:M$15,M15)&gt;1,RANK(M15,M$4:M$15,0)+(COUNT(M$4:M$15)+1-RANK(M15,M$4:M$15,0)-RANK(M15,M$4:M$15,1))/2,RANK(M15,M$4:M$15,0)+(COUNT(M$4:M$15)+1-RANK(M15,M$4:M$15,0)-RANK(M15,M$4:M$15,1)))</f>
        <v>8</v>
      </c>
      <c r="O15" s="51">
        <f t="shared" si="2"/>
        <v>15.5</v>
      </c>
      <c r="P15" s="48">
        <f t="shared" si="3"/>
        <v>1.3</v>
      </c>
      <c r="Q15" s="36">
        <f t="shared" si="4"/>
        <v>4</v>
      </c>
      <c r="R15" s="39">
        <f t="shared" si="5"/>
        <v>568</v>
      </c>
      <c r="S15" s="45">
        <f t="shared" si="6"/>
        <v>8</v>
      </c>
      <c r="T15" s="42">
        <v>0</v>
      </c>
    </row>
    <row r="16" spans="2:20" ht="12.75">
      <c r="B16" s="97"/>
      <c r="C16" s="97"/>
      <c r="D16" s="97"/>
      <c r="E16" s="97"/>
      <c r="F16" s="97"/>
      <c r="G16" s="97"/>
      <c r="H16" s="97"/>
      <c r="I16" s="97"/>
      <c r="J16" s="97">
        <f>SUM(J4:J15)</f>
        <v>81</v>
      </c>
      <c r="K16" s="97"/>
      <c r="L16" s="97"/>
      <c r="M16" s="97"/>
      <c r="N16" s="97">
        <f>SUM(N4:N15)</f>
        <v>81</v>
      </c>
      <c r="O16" s="97">
        <f>SUM(O4:O15)</f>
        <v>162</v>
      </c>
      <c r="P16" s="97"/>
      <c r="Q16" s="97"/>
      <c r="R16" s="97"/>
      <c r="S16" s="97"/>
      <c r="T16" s="97">
        <f>SUM(T4:T15)</f>
        <v>50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Varchula Marek</dc:creator>
  <cp:keywords/>
  <dc:description/>
  <cp:lastModifiedBy>marphi</cp:lastModifiedBy>
  <dcterms:created xsi:type="dcterms:W3CDTF">2013-01-10T11:46:53Z</dcterms:created>
  <dcterms:modified xsi:type="dcterms:W3CDTF">2013-07-17T05:40:05Z</dcterms:modified>
  <cp:category/>
  <cp:version/>
  <cp:contentType/>
  <cp:contentStatus/>
</cp:coreProperties>
</file>