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<sst xmlns="http://schemas.openxmlformats.org/spreadsheetml/2006/main" count="791" uniqueCount="192">
  <si>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</si>
  <si>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</si>
  <si>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</si>
  <si>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</si>
  <si>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</si>
  <si>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</si>
  <si>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</si>
  <si>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</si>
  <si>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</si>
  <si>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</si>
  <si>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</si>
  <si>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</si>
  <si>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</si>
  <si>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</si>
  <si>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</si>
  <si>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</si>
  <si>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</si>
  <si>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</si>
  <si>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</si>
  <si>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</si>
  <si>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</si>
  <si>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</si>
  <si>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</si>
  <si>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</si>
  <si>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</si>
  <si>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</si>
  <si>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</si>
  <si>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</si>
  <si>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</si>
  <si>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</si>
  <si>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A11</t>
  </si>
  <si>
    <t>C8</t>
  </si>
  <si>
    <t>C9</t>
  </si>
  <si>
    <t>C10</t>
  </si>
  <si>
    <t>C11</t>
  </si>
  <si>
    <t>C12</t>
  </si>
  <si>
    <t>C1</t>
  </si>
  <si>
    <t>D12</t>
  </si>
  <si>
    <t>D6</t>
  </si>
  <si>
    <t>C2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</si>
  <si>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</si>
  <si>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</si>
  <si>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</si>
  <si>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</si>
  <si>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</si>
  <si>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</si>
  <si>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</si>
  <si>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</si>
  <si>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</si>
  <si>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</si>
  <si>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</si>
  <si>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</si>
  <si>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</si>
  <si>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</si>
  <si>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</si>
  <si>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</si>
  <si>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</si>
  <si>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</si>
  <si>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</si>
  <si>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</si>
  <si>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</si>
  <si>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</si>
  <si>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</si>
  <si>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 xml:space="preserve">D1 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</si>
  <si>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</si>
  <si>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</si>
  <si>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</si>
  <si>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</si>
  <si>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</si>
  <si>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</si>
  <si>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</si>
  <si>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</si>
  <si>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</si>
  <si>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</si>
  <si>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</si>
  <si>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</si>
  <si>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</si>
  <si>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</si>
  <si>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</si>
  <si>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</si>
  <si>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</si>
  <si>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</si>
  <si>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</si>
  <si>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</si>
  <si>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</si>
  <si>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</si>
  <si>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</si>
  <si>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D12 </t>
  </si>
  <si>
    <t xml:space="preserve">C12 </t>
  </si>
  <si>
    <t xml:space="preserve">C1 </t>
  </si>
  <si>
    <t xml:space="preserve">A1 </t>
  </si>
  <si>
    <t xml:space="preserve">A12 </t>
  </si>
  <si>
    <t xml:space="preserve">B1 </t>
  </si>
  <si>
    <t xml:space="preserve">B12 </t>
  </si>
  <si>
    <t>počet rýb</t>
  </si>
  <si>
    <t>počet bodov</t>
  </si>
  <si>
    <t>III.preteky</t>
  </si>
  <si>
    <t>Sobota</t>
  </si>
  <si>
    <t>Nedeľa</t>
  </si>
  <si>
    <t>Spolu SO+NE</t>
  </si>
  <si>
    <t xml:space="preserve">súčet umiestnení </t>
  </si>
  <si>
    <t>P.č.</t>
  </si>
  <si>
    <t xml:space="preserve">1.liga sektor A  NEDEĽA                                                                                                                                                                                </t>
  </si>
  <si>
    <t xml:space="preserve">1.liga sektor B  NEDEĽA                                                                                                                                                                                </t>
  </si>
  <si>
    <t xml:space="preserve">1. liga sektor C NEDEĽA                                                                                                                                                                                </t>
  </si>
  <si>
    <t xml:space="preserve">1. liga  sektor D   NEDEĽA                                                                                                                                                                                </t>
  </si>
  <si>
    <t xml:space="preserve">1. liga 2014 CELKOM </t>
  </si>
  <si>
    <t>Konečné umiestnenie</t>
  </si>
  <si>
    <t>súčet umiestnení spolu A+B+C+D</t>
  </si>
  <si>
    <t>umiestnenie</t>
  </si>
  <si>
    <t xml:space="preserve">Dubnica </t>
  </si>
  <si>
    <t>Kysuca A</t>
  </si>
  <si>
    <t>Kysuca B</t>
  </si>
  <si>
    <t>Levice</t>
  </si>
  <si>
    <t>Lipt.Mikuláš</t>
  </si>
  <si>
    <t>Piešťany A</t>
  </si>
  <si>
    <t xml:space="preserve">Piešťany B </t>
  </si>
  <si>
    <t>Púchov A</t>
  </si>
  <si>
    <t>Svidník</t>
  </si>
  <si>
    <t>Trenčín A</t>
  </si>
  <si>
    <t>Zvolen</t>
  </si>
  <si>
    <t>Košice B</t>
  </si>
  <si>
    <t>I. preteky Kysuca</t>
  </si>
  <si>
    <t>II. Preteky Lipt. Mikuláš</t>
  </si>
  <si>
    <t xml:space="preserve">1.liga sektor A  SOBOTA                                                                                                                                                                                  </t>
  </si>
  <si>
    <t xml:space="preserve">1.liga sektor B       SOBOTA                                                                                                                                                                            </t>
  </si>
  <si>
    <t xml:space="preserve">1. liga sektor C          SOBOTA                                                                                                                                                                      </t>
  </si>
  <si>
    <t xml:space="preserve">1.liga sektor D         SOBOTA                                                                                                                                                                       </t>
  </si>
  <si>
    <t>Celkovo 1. liga SOBOTA Lipt. Mikuláš</t>
  </si>
  <si>
    <t>1. liga NEDEĽA CELKOM Lipt. Mikuláš</t>
  </si>
  <si>
    <t>Celkovo SO+NE Liptovský Mikuláš</t>
  </si>
  <si>
    <t>Hulvan Jakub</t>
  </si>
  <si>
    <t>Chabada Ivan</t>
  </si>
  <si>
    <t>Těšický Vlastimil</t>
  </si>
  <si>
    <t>Dubnica</t>
  </si>
  <si>
    <t>Oťahel Matej</t>
  </si>
  <si>
    <t>Borovský Martin</t>
  </si>
  <si>
    <t>Klesniak Peter</t>
  </si>
  <si>
    <t>Maixner David</t>
  </si>
  <si>
    <t>Šajdák Rasťo</t>
  </si>
  <si>
    <t>Petríček Jaro</t>
  </si>
  <si>
    <t>Piešťany B</t>
  </si>
  <si>
    <t>Hollý Lukáš</t>
  </si>
  <si>
    <t>Zacher Martin</t>
  </si>
  <si>
    <t>Horňák Peter</t>
  </si>
  <si>
    <t>Gubka Karol</t>
  </si>
  <si>
    <t xml:space="preserve">Zachar Peter </t>
  </si>
  <si>
    <t>Borovský Tomáš</t>
  </si>
  <si>
    <t>Mlynarovič Laco</t>
  </si>
  <si>
    <t>Lukačovič Milan</t>
  </si>
  <si>
    <t>Václavík Juraj</t>
  </si>
  <si>
    <t>Hollý Rasťo</t>
  </si>
  <si>
    <t>Kuhajda Rasťo</t>
  </si>
  <si>
    <t>Rojtáš Marek</t>
  </si>
  <si>
    <t>Marcin Peter</t>
  </si>
  <si>
    <t>Smatana Juraj</t>
  </si>
  <si>
    <t>Fulop Robert</t>
  </si>
  <si>
    <t>Janitor Ján</t>
  </si>
  <si>
    <t>Krajč Ján</t>
  </si>
  <si>
    <t>Klimovský Peter</t>
  </si>
  <si>
    <t>Danek Michal</t>
  </si>
  <si>
    <t>Horník Mário</t>
  </si>
  <si>
    <t>Trenčín</t>
  </si>
  <si>
    <t>Zacher Tomáš</t>
  </si>
  <si>
    <t>Michalka Mário</t>
  </si>
  <si>
    <t>Čurilla Martin</t>
  </si>
  <si>
    <t>Mrázik Juraj</t>
  </si>
  <si>
    <t xml:space="preserve">Lacko Július </t>
  </si>
  <si>
    <t>Augustín Peter</t>
  </si>
  <si>
    <t>Lehocký Ján</t>
  </si>
  <si>
    <t>Waldecker Braňo</t>
  </si>
  <si>
    <t>Haláč Juraj</t>
  </si>
  <si>
    <t>Mičo Martin</t>
  </si>
  <si>
    <t>Kačur Ľudovít</t>
  </si>
  <si>
    <t>Mádr Tomáš</t>
  </si>
  <si>
    <t>Horňák Pavol</t>
  </si>
  <si>
    <t>Forbak Martin</t>
  </si>
  <si>
    <t>Pollák Matej</t>
  </si>
  <si>
    <t>Sámela Jaro</t>
  </si>
  <si>
    <t>Franc Pavol</t>
  </si>
  <si>
    <t>Madr Tomáš</t>
  </si>
  <si>
    <t>Sámela Jaroslav</t>
  </si>
  <si>
    <t>Michalka Marián</t>
  </si>
  <si>
    <t>Kožuškanič Vlado</t>
  </si>
  <si>
    <t>Púchov</t>
  </si>
  <si>
    <t>Kuhajda Rastislav</t>
  </si>
  <si>
    <t>Zachar Peter</t>
  </si>
  <si>
    <t>Šajdák Rastislav</t>
  </si>
  <si>
    <t>Petríček Jaroslav</t>
  </si>
  <si>
    <t>Lacko Július</t>
  </si>
  <si>
    <t>Kahanec Vlado</t>
  </si>
  <si>
    <t>5 nepridel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</si>
</sst>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4" xfId="0" applyFont="1" applyFill="1" applyBorder="1" applyAlignment="1">
      <alignment horizontal="center" vertical="center" wrapText="1"/>
    </xf>
    <xf numFmtId="0" fontId="30" fillId="4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6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6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8" fillId="10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0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63" xfId="0" applyFont="1" applyFill="1" applyBorder="1" applyAlignment="1">
      <alignment horizontal="center" vertical="center" wrapText="1"/>
    </xf>
    <xf numFmtId="0" fontId="21" fillId="26" borderId="52" xfId="0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26" fillId="27" borderId="46" xfId="0" applyFont="1" applyFill="1" applyBorder="1" applyAlignment="1">
      <alignment horizontal="center" vertical="center" wrapText="1"/>
    </xf>
    <xf numFmtId="0" fontId="21" fillId="26" borderId="49" xfId="0" applyFont="1" applyFill="1" applyBorder="1" applyAlignment="1">
      <alignment horizontal="center" vertical="center" wrapText="1"/>
    </xf>
    <xf numFmtId="0" fontId="27" fillId="28" borderId="46" xfId="0" applyFont="1" applyFill="1" applyBorder="1" applyAlignment="1">
      <alignment horizontal="center" vertical="center" wrapText="1"/>
    </xf>
    <xf numFmtId="0" fontId="0" fillId="26" borderId="49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26" borderId="40" xfId="0" applyFont="1" applyFill="1" applyBorder="1" applyAlignment="1">
      <alignment horizontal="center" vertical="center" wrapText="1"/>
    </xf>
    <xf numFmtId="0" fontId="28" fillId="28" borderId="46" xfId="0" applyFont="1" applyFill="1" applyBorder="1" applyAlignment="1">
      <alignment horizontal="center" vertical="center" wrapText="1"/>
    </xf>
    <xf numFmtId="172" fontId="29" fillId="29" borderId="43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20" fillId="26" borderId="58" xfId="0" applyFont="1" applyFill="1" applyBorder="1" applyAlignment="1">
      <alignment horizontal="center" vertical="center"/>
    </xf>
    <xf numFmtId="0" fontId="21" fillId="26" borderId="58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21" fillId="26" borderId="61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0" fontId="21" fillId="26" borderId="60" xfId="0" applyFont="1" applyFill="1" applyBorder="1" applyAlignment="1">
      <alignment horizontal="center" vertical="center"/>
    </xf>
    <xf numFmtId="0" fontId="21" fillId="26" borderId="39" xfId="0" applyFont="1" applyFill="1" applyBorder="1" applyAlignment="1">
      <alignment horizontal="center" vertical="center"/>
    </xf>
    <xf numFmtId="0" fontId="21" fillId="26" borderId="34" xfId="0" applyFont="1" applyFill="1" applyBorder="1" applyAlignment="1">
      <alignment horizontal="center" vertical="center"/>
    </xf>
    <xf numFmtId="0" fontId="19" fillId="26" borderId="56" xfId="0" applyFont="1" applyFill="1" applyBorder="1" applyAlignment="1">
      <alignment horizontal="center" vertical="center" wrapText="1"/>
    </xf>
    <xf numFmtId="0" fontId="21" fillId="30" borderId="58" xfId="0" applyFont="1" applyFill="1" applyBorder="1" applyAlignment="1">
      <alignment horizontal="center" vertical="center" wrapText="1"/>
    </xf>
    <xf numFmtId="0" fontId="21" fillId="30" borderId="46" xfId="0" applyFont="1" applyFill="1" applyBorder="1" applyAlignment="1">
      <alignment horizontal="center" vertical="center" wrapText="1"/>
    </xf>
    <xf numFmtId="0" fontId="18" fillId="26" borderId="43" xfId="0" applyNumberFormat="1" applyFont="1" applyFill="1" applyBorder="1" applyAlignment="1">
      <alignment horizontal="center" vertical="center"/>
    </xf>
    <xf numFmtId="0" fontId="21" fillId="26" borderId="49" xfId="0" applyFont="1" applyFill="1" applyBorder="1" applyAlignment="1">
      <alignment horizontal="center" vertical="center"/>
    </xf>
    <xf numFmtId="0" fontId="21" fillId="26" borderId="40" xfId="0" applyFont="1" applyFill="1" applyBorder="1" applyAlignment="1">
      <alignment horizontal="center" vertical="center"/>
    </xf>
    <xf numFmtId="0" fontId="19" fillId="26" borderId="46" xfId="0" applyFont="1" applyFill="1" applyBorder="1" applyAlignment="1">
      <alignment horizontal="center" vertical="center" wrapText="1"/>
    </xf>
    <xf numFmtId="0" fontId="21" fillId="30" borderId="65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liga%20PR%20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CELKOM 2014"/>
      <sheetName val="1.dvojkolo SO+NE"/>
    </sheetNames>
    <sheetDataSet>
      <sheetData sheetId="4">
        <row r="5">
          <cell r="P5">
            <v>15</v>
          </cell>
          <cell r="Q5">
            <v>268</v>
          </cell>
          <cell r="R5">
            <v>301</v>
          </cell>
        </row>
        <row r="6">
          <cell r="P6">
            <v>33</v>
          </cell>
          <cell r="Q6">
            <v>195</v>
          </cell>
          <cell r="R6">
            <v>216</v>
          </cell>
        </row>
        <row r="7">
          <cell r="P7">
            <v>35</v>
          </cell>
          <cell r="Q7">
            <v>153</v>
          </cell>
          <cell r="R7">
            <v>205.5</v>
          </cell>
        </row>
        <row r="8">
          <cell r="P8">
            <v>33</v>
          </cell>
          <cell r="Q8">
            <v>134</v>
          </cell>
          <cell r="R8">
            <v>190.5</v>
          </cell>
        </row>
        <row r="9">
          <cell r="P9">
            <v>19</v>
          </cell>
          <cell r="Q9">
            <v>260</v>
          </cell>
          <cell r="R9">
            <v>311</v>
          </cell>
        </row>
        <row r="10">
          <cell r="P10">
            <v>19</v>
          </cell>
          <cell r="Q10">
            <v>233</v>
          </cell>
          <cell r="R10">
            <v>275.5</v>
          </cell>
        </row>
        <row r="11">
          <cell r="P11">
            <v>17</v>
          </cell>
          <cell r="Q11">
            <v>228</v>
          </cell>
          <cell r="R11">
            <v>287.5</v>
          </cell>
        </row>
        <row r="12">
          <cell r="P12">
            <v>30</v>
          </cell>
          <cell r="Q12">
            <v>166</v>
          </cell>
          <cell r="R12">
            <v>218.5</v>
          </cell>
        </row>
        <row r="13">
          <cell r="P13">
            <v>31</v>
          </cell>
          <cell r="Q13">
            <v>199</v>
          </cell>
          <cell r="R13">
            <v>248.5</v>
          </cell>
        </row>
        <row r="14">
          <cell r="P14">
            <v>15</v>
          </cell>
          <cell r="Q14">
            <v>284</v>
          </cell>
          <cell r="R14">
            <v>308</v>
          </cell>
        </row>
        <row r="15">
          <cell r="P15">
            <v>19</v>
          </cell>
          <cell r="Q15">
            <v>235</v>
          </cell>
          <cell r="R15">
            <v>273</v>
          </cell>
        </row>
        <row r="16">
          <cell r="P16">
            <v>46</v>
          </cell>
          <cell r="Q16">
            <v>81</v>
          </cell>
          <cell r="R16">
            <v>114.5</v>
          </cell>
        </row>
      </sheetData>
      <sheetData sheetId="9">
        <row r="5">
          <cell r="P5">
            <v>31</v>
          </cell>
          <cell r="Q5">
            <v>137</v>
          </cell>
          <cell r="R5">
            <v>170</v>
          </cell>
        </row>
        <row r="6">
          <cell r="P6">
            <v>34</v>
          </cell>
          <cell r="Q6">
            <v>108</v>
          </cell>
          <cell r="R6">
            <v>131.5</v>
          </cell>
        </row>
        <row r="7">
          <cell r="P7">
            <v>31</v>
          </cell>
          <cell r="Q7">
            <v>99</v>
          </cell>
          <cell r="R7">
            <v>141</v>
          </cell>
        </row>
        <row r="8">
          <cell r="P8">
            <v>32</v>
          </cell>
          <cell r="Q8">
            <v>102</v>
          </cell>
          <cell r="R8">
            <v>145.5</v>
          </cell>
        </row>
        <row r="9">
          <cell r="P9">
            <v>13</v>
          </cell>
          <cell r="Q9">
            <v>202</v>
          </cell>
          <cell r="R9">
            <v>232.5</v>
          </cell>
        </row>
        <row r="10">
          <cell r="P10">
            <v>34</v>
          </cell>
          <cell r="Q10">
            <v>113</v>
          </cell>
          <cell r="R10">
            <v>147</v>
          </cell>
        </row>
        <row r="11">
          <cell r="P11">
            <v>12</v>
          </cell>
          <cell r="Q11">
            <v>204</v>
          </cell>
          <cell r="R11">
            <v>260</v>
          </cell>
        </row>
        <row r="12">
          <cell r="P12">
            <v>35</v>
          </cell>
          <cell r="Q12">
            <v>85</v>
          </cell>
          <cell r="R12">
            <v>121.5</v>
          </cell>
        </row>
        <row r="13">
          <cell r="P13">
            <v>20</v>
          </cell>
          <cell r="Q13">
            <v>165</v>
          </cell>
          <cell r="R13">
            <v>192.5</v>
          </cell>
        </row>
        <row r="14">
          <cell r="P14">
            <v>9</v>
          </cell>
          <cell r="Q14">
            <v>248</v>
          </cell>
          <cell r="R14">
            <v>276.5</v>
          </cell>
        </row>
        <row r="15">
          <cell r="P15">
            <v>29</v>
          </cell>
          <cell r="Q15">
            <v>126</v>
          </cell>
          <cell r="R15">
            <v>157.5</v>
          </cell>
        </row>
        <row r="16">
          <cell r="P16">
            <v>32</v>
          </cell>
          <cell r="Q16">
            <v>117</v>
          </cell>
          <cell r="R16">
            <v>133.5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D1">
      <selection activeCell="D12" sqref="A12:IV12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20.140625" style="0" customWidth="1"/>
    <col min="5" max="5" width="13.710937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4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21</v>
      </c>
      <c r="C4" s="17" t="s">
        <v>25</v>
      </c>
      <c r="D4" s="18" t="s">
        <v>133</v>
      </c>
      <c r="E4" s="59" t="s">
        <v>134</v>
      </c>
      <c r="F4" s="22" t="s">
        <v>32</v>
      </c>
      <c r="G4" s="29">
        <v>1</v>
      </c>
      <c r="H4" s="29">
        <v>1</v>
      </c>
      <c r="I4" s="49">
        <f aca="true" t="shared" si="0" ref="I4:I15">COUNTIF(G$4:G$15,"&lt;"&amp;G4)*ROWS(G$4:G$15)+COUNTIF(H$4:H$15,"&lt;"&amp;H4)</f>
        <v>13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11</v>
      </c>
      <c r="K4" s="55">
        <v>29</v>
      </c>
      <c r="L4" s="55">
        <v>29</v>
      </c>
      <c r="M4" s="49">
        <f aca="true" t="shared" si="2" ref="M4:M15">COUNTIF(K$4:K$15,"&lt;"&amp;K4)*ROWS(K$4:K$15)+COUNTIF(L$4:L$15,"&lt;"&amp;L4)</f>
        <v>117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3</v>
      </c>
      <c r="O4" s="46">
        <f aca="true" t="shared" si="4" ref="O4:O15">SUM(J4,N4)</f>
        <v>14</v>
      </c>
      <c r="P4" s="43">
        <f aca="true" t="shared" si="5" ref="P4:P15">SUM(K4,G4)</f>
        <v>30</v>
      </c>
      <c r="Q4" s="30">
        <f aca="true" t="shared" si="6" ref="Q4:Q15">SUM(L4,H4)</f>
        <v>30</v>
      </c>
      <c r="R4" s="34">
        <f aca="true" t="shared" si="7" ref="R4:R15">(COUNTIF(O$4:O$15,"&gt;"&amp;O4)*ROWS(O$4:O$14)+COUNTIF(P$4:P$15,"&lt;"&amp;P4))*ROWS(O$4:O$15)+COUNTIF(Q$4:Q$15,"&lt;"&amp;Q4)</f>
        <v>500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9</v>
      </c>
      <c r="T4" s="37">
        <v>10</v>
      </c>
    </row>
    <row r="5" spans="2:20" ht="18.75">
      <c r="B5" s="19" t="s">
        <v>27</v>
      </c>
      <c r="C5" s="1" t="s">
        <v>30</v>
      </c>
      <c r="D5" s="98" t="s">
        <v>136</v>
      </c>
      <c r="E5" s="60" t="s">
        <v>121</v>
      </c>
      <c r="F5" s="23" t="s">
        <v>34</v>
      </c>
      <c r="G5" s="31">
        <v>7</v>
      </c>
      <c r="H5" s="31">
        <v>7</v>
      </c>
      <c r="I5" s="50">
        <f t="shared" si="0"/>
        <v>91</v>
      </c>
      <c r="J5" s="53">
        <f t="shared" si="1"/>
        <v>5</v>
      </c>
      <c r="K5" s="56">
        <v>11</v>
      </c>
      <c r="L5" s="56">
        <v>11</v>
      </c>
      <c r="M5" s="50">
        <f t="shared" si="2"/>
        <v>104</v>
      </c>
      <c r="N5" s="53">
        <f t="shared" si="3"/>
        <v>4</v>
      </c>
      <c r="O5" s="47">
        <f t="shared" si="4"/>
        <v>9</v>
      </c>
      <c r="P5" s="44">
        <f t="shared" si="5"/>
        <v>18</v>
      </c>
      <c r="Q5" s="28">
        <f t="shared" si="6"/>
        <v>18</v>
      </c>
      <c r="R5" s="35">
        <f t="shared" si="7"/>
        <v>1253</v>
      </c>
      <c r="S5" s="41">
        <f t="shared" si="8"/>
        <v>3</v>
      </c>
      <c r="T5" s="38">
        <v>40</v>
      </c>
    </row>
    <row r="6" spans="2:20" ht="18.75">
      <c r="B6" s="19" t="s">
        <v>61</v>
      </c>
      <c r="C6" s="1" t="s">
        <v>16</v>
      </c>
      <c r="D6" s="98" t="s">
        <v>142</v>
      </c>
      <c r="E6" s="60" t="s">
        <v>111</v>
      </c>
      <c r="F6" s="23" t="s">
        <v>26</v>
      </c>
      <c r="G6" s="31">
        <v>11</v>
      </c>
      <c r="H6" s="31">
        <v>11</v>
      </c>
      <c r="I6" s="50">
        <f t="shared" si="0"/>
        <v>104</v>
      </c>
      <c r="J6" s="53">
        <f t="shared" si="1"/>
        <v>4</v>
      </c>
      <c r="K6" s="56">
        <v>3</v>
      </c>
      <c r="L6" s="56">
        <v>3</v>
      </c>
      <c r="M6" s="50">
        <f t="shared" si="2"/>
        <v>52</v>
      </c>
      <c r="N6" s="53">
        <f t="shared" si="3"/>
        <v>7.5</v>
      </c>
      <c r="O6" s="47">
        <f t="shared" si="4"/>
        <v>11.5</v>
      </c>
      <c r="P6" s="44">
        <f t="shared" si="5"/>
        <v>14</v>
      </c>
      <c r="Q6" s="28">
        <f t="shared" si="6"/>
        <v>14</v>
      </c>
      <c r="R6" s="35">
        <f t="shared" si="7"/>
        <v>844</v>
      </c>
      <c r="S6" s="41">
        <f t="shared" si="8"/>
        <v>6</v>
      </c>
      <c r="T6" s="38">
        <v>25</v>
      </c>
    </row>
    <row r="7" spans="2:20" ht="18.75">
      <c r="B7" s="19" t="s">
        <v>90</v>
      </c>
      <c r="C7" s="1" t="s">
        <v>19</v>
      </c>
      <c r="D7" s="98" t="s">
        <v>131</v>
      </c>
      <c r="E7" s="60" t="s">
        <v>112</v>
      </c>
      <c r="F7" s="23" t="s">
        <v>29</v>
      </c>
      <c r="G7" s="31">
        <v>3</v>
      </c>
      <c r="H7" s="31">
        <v>3</v>
      </c>
      <c r="I7" s="50">
        <f t="shared" si="0"/>
        <v>26</v>
      </c>
      <c r="J7" s="53">
        <f t="shared" si="1"/>
        <v>8</v>
      </c>
      <c r="K7" s="56">
        <v>6</v>
      </c>
      <c r="L7" s="56">
        <v>6</v>
      </c>
      <c r="M7" s="50">
        <f t="shared" si="2"/>
        <v>78</v>
      </c>
      <c r="N7" s="53">
        <f t="shared" si="3"/>
        <v>5.5</v>
      </c>
      <c r="O7" s="47">
        <f t="shared" si="4"/>
        <v>13.5</v>
      </c>
      <c r="P7" s="44">
        <f t="shared" si="5"/>
        <v>9</v>
      </c>
      <c r="Q7" s="28">
        <f t="shared" si="6"/>
        <v>9</v>
      </c>
      <c r="R7" s="35">
        <f t="shared" si="7"/>
        <v>567</v>
      </c>
      <c r="S7" s="41">
        <f t="shared" si="8"/>
        <v>8</v>
      </c>
      <c r="T7" s="38">
        <v>15</v>
      </c>
    </row>
    <row r="8" spans="2:20" ht="18.75">
      <c r="B8" s="19" t="s">
        <v>16</v>
      </c>
      <c r="C8" s="1" t="s">
        <v>91</v>
      </c>
      <c r="D8" s="99" t="s">
        <v>137</v>
      </c>
      <c r="E8" s="60" t="s">
        <v>113</v>
      </c>
      <c r="F8" s="23" t="s">
        <v>35</v>
      </c>
      <c r="G8" s="31">
        <v>3</v>
      </c>
      <c r="H8" s="31">
        <v>3</v>
      </c>
      <c r="I8" s="50">
        <f t="shared" si="0"/>
        <v>26</v>
      </c>
      <c r="J8" s="53">
        <f t="shared" si="1"/>
        <v>8</v>
      </c>
      <c r="K8" s="56">
        <v>40</v>
      </c>
      <c r="L8" s="56">
        <v>40</v>
      </c>
      <c r="M8" s="50">
        <f t="shared" si="2"/>
        <v>143</v>
      </c>
      <c r="N8" s="53">
        <f t="shared" si="3"/>
        <v>1</v>
      </c>
      <c r="O8" s="47">
        <f t="shared" si="4"/>
        <v>9</v>
      </c>
      <c r="P8" s="44">
        <f t="shared" si="5"/>
        <v>43</v>
      </c>
      <c r="Q8" s="28">
        <f t="shared" si="6"/>
        <v>43</v>
      </c>
      <c r="R8" s="35">
        <f t="shared" si="7"/>
        <v>1331</v>
      </c>
      <c r="S8" s="41">
        <f t="shared" si="8"/>
        <v>2</v>
      </c>
      <c r="T8" s="38">
        <v>45</v>
      </c>
    </row>
    <row r="9" spans="2:20" ht="18.75">
      <c r="B9" s="19" t="s">
        <v>19</v>
      </c>
      <c r="C9" s="1" t="s">
        <v>15</v>
      </c>
      <c r="D9" s="98" t="s">
        <v>183</v>
      </c>
      <c r="E9" s="60" t="s">
        <v>114</v>
      </c>
      <c r="F9" s="23" t="s">
        <v>36</v>
      </c>
      <c r="G9" s="31">
        <v>0</v>
      </c>
      <c r="H9" s="31">
        <v>0</v>
      </c>
      <c r="I9" s="50">
        <f t="shared" si="0"/>
        <v>0</v>
      </c>
      <c r="J9" s="53">
        <f t="shared" si="1"/>
        <v>12</v>
      </c>
      <c r="K9" s="56">
        <v>3</v>
      </c>
      <c r="L9" s="56">
        <v>3</v>
      </c>
      <c r="M9" s="50">
        <f t="shared" si="2"/>
        <v>52</v>
      </c>
      <c r="N9" s="53">
        <f t="shared" si="3"/>
        <v>7.5</v>
      </c>
      <c r="O9" s="47">
        <f t="shared" si="4"/>
        <v>19.5</v>
      </c>
      <c r="P9" s="44">
        <f t="shared" si="5"/>
        <v>3</v>
      </c>
      <c r="Q9" s="28">
        <f t="shared" si="6"/>
        <v>3</v>
      </c>
      <c r="R9" s="35">
        <f t="shared" si="7"/>
        <v>0</v>
      </c>
      <c r="S9" s="41">
        <f t="shared" si="8"/>
        <v>12</v>
      </c>
      <c r="T9" s="38">
        <v>0</v>
      </c>
    </row>
    <row r="10" spans="2:20" ht="24" customHeight="1">
      <c r="B10" s="19" t="s">
        <v>22</v>
      </c>
      <c r="C10" s="1" t="s">
        <v>18</v>
      </c>
      <c r="D10" s="98" t="s">
        <v>138</v>
      </c>
      <c r="E10" s="60" t="s">
        <v>115</v>
      </c>
      <c r="F10" s="23" t="s">
        <v>39</v>
      </c>
      <c r="G10" s="31">
        <v>3</v>
      </c>
      <c r="H10" s="31">
        <v>3</v>
      </c>
      <c r="I10" s="50">
        <f t="shared" si="0"/>
        <v>26</v>
      </c>
      <c r="J10" s="53">
        <f t="shared" si="1"/>
        <v>8</v>
      </c>
      <c r="K10" s="56">
        <v>0</v>
      </c>
      <c r="L10" s="56">
        <v>0</v>
      </c>
      <c r="M10" s="50">
        <f t="shared" si="2"/>
        <v>0</v>
      </c>
      <c r="N10" s="53">
        <f t="shared" si="3"/>
        <v>11</v>
      </c>
      <c r="O10" s="47">
        <f t="shared" si="4"/>
        <v>19</v>
      </c>
      <c r="P10" s="44">
        <f t="shared" si="5"/>
        <v>3</v>
      </c>
      <c r="Q10" s="28">
        <f t="shared" si="6"/>
        <v>3</v>
      </c>
      <c r="R10" s="35">
        <f t="shared" si="7"/>
        <v>132</v>
      </c>
      <c r="S10" s="41">
        <f t="shared" si="8"/>
        <v>10.5</v>
      </c>
      <c r="T10" s="38">
        <v>2.5</v>
      </c>
    </row>
    <row r="11" spans="2:20" ht="18.75">
      <c r="B11" s="19" t="s">
        <v>28</v>
      </c>
      <c r="C11" s="1" t="s">
        <v>24</v>
      </c>
      <c r="D11" s="98" t="s">
        <v>140</v>
      </c>
      <c r="E11" s="60" t="s">
        <v>141</v>
      </c>
      <c r="F11" s="23" t="s">
        <v>20</v>
      </c>
      <c r="G11" s="31">
        <v>35</v>
      </c>
      <c r="H11" s="31">
        <v>35</v>
      </c>
      <c r="I11" s="50">
        <f t="shared" si="0"/>
        <v>143</v>
      </c>
      <c r="J11" s="53">
        <f t="shared" si="1"/>
        <v>1</v>
      </c>
      <c r="K11" s="56">
        <v>0</v>
      </c>
      <c r="L11" s="56">
        <v>0</v>
      </c>
      <c r="M11" s="50">
        <f t="shared" si="2"/>
        <v>0</v>
      </c>
      <c r="N11" s="53">
        <f t="shared" si="3"/>
        <v>11</v>
      </c>
      <c r="O11" s="47">
        <f t="shared" si="4"/>
        <v>12</v>
      </c>
      <c r="P11" s="44">
        <f t="shared" si="5"/>
        <v>35</v>
      </c>
      <c r="Q11" s="28">
        <f t="shared" si="6"/>
        <v>35</v>
      </c>
      <c r="R11" s="35">
        <f t="shared" si="7"/>
        <v>777</v>
      </c>
      <c r="S11" s="41">
        <f t="shared" si="8"/>
        <v>7</v>
      </c>
      <c r="T11" s="38">
        <v>20</v>
      </c>
    </row>
    <row r="12" spans="2:20" s="146" customFormat="1" ht="18.75">
      <c r="B12" s="131" t="s">
        <v>25</v>
      </c>
      <c r="C12" s="132" t="s">
        <v>21</v>
      </c>
      <c r="D12" s="133" t="s">
        <v>139</v>
      </c>
      <c r="E12" s="134" t="s">
        <v>117</v>
      </c>
      <c r="F12" s="135" t="s">
        <v>17</v>
      </c>
      <c r="G12" s="136">
        <v>25</v>
      </c>
      <c r="H12" s="136">
        <v>25</v>
      </c>
      <c r="I12" s="137">
        <f t="shared" si="0"/>
        <v>130</v>
      </c>
      <c r="J12" s="138">
        <f t="shared" si="1"/>
        <v>2</v>
      </c>
      <c r="K12" s="139">
        <v>2</v>
      </c>
      <c r="L12" s="139">
        <v>2</v>
      </c>
      <c r="M12" s="137">
        <f t="shared" si="2"/>
        <v>39</v>
      </c>
      <c r="N12" s="138">
        <f t="shared" si="3"/>
        <v>9</v>
      </c>
      <c r="O12" s="140">
        <f t="shared" si="4"/>
        <v>11</v>
      </c>
      <c r="P12" s="141">
        <f t="shared" si="5"/>
        <v>27</v>
      </c>
      <c r="Q12" s="142">
        <f t="shared" si="6"/>
        <v>27</v>
      </c>
      <c r="R12" s="143">
        <f t="shared" si="7"/>
        <v>1015</v>
      </c>
      <c r="S12" s="144">
        <f t="shared" si="8"/>
        <v>5</v>
      </c>
      <c r="T12" s="145">
        <v>30</v>
      </c>
    </row>
    <row r="13" spans="2:20" ht="18.75">
      <c r="B13" s="19" t="s">
        <v>30</v>
      </c>
      <c r="C13" s="1" t="s">
        <v>27</v>
      </c>
      <c r="D13" s="98" t="s">
        <v>190</v>
      </c>
      <c r="E13" s="60" t="s">
        <v>118</v>
      </c>
      <c r="F13" s="23" t="s">
        <v>23</v>
      </c>
      <c r="G13" s="31">
        <v>14</v>
      </c>
      <c r="H13" s="31">
        <v>14</v>
      </c>
      <c r="I13" s="50">
        <f t="shared" si="0"/>
        <v>117</v>
      </c>
      <c r="J13" s="53">
        <f t="shared" si="1"/>
        <v>3</v>
      </c>
      <c r="K13" s="56">
        <v>6</v>
      </c>
      <c r="L13" s="56">
        <v>6</v>
      </c>
      <c r="M13" s="50">
        <f t="shared" si="2"/>
        <v>78</v>
      </c>
      <c r="N13" s="53">
        <f t="shared" si="3"/>
        <v>5.5</v>
      </c>
      <c r="O13" s="47">
        <f t="shared" si="4"/>
        <v>8.5</v>
      </c>
      <c r="P13" s="44">
        <f t="shared" si="5"/>
        <v>20</v>
      </c>
      <c r="Q13" s="28">
        <f t="shared" si="6"/>
        <v>20</v>
      </c>
      <c r="R13" s="35">
        <f t="shared" si="7"/>
        <v>1530</v>
      </c>
      <c r="S13" s="41">
        <f t="shared" si="8"/>
        <v>1</v>
      </c>
      <c r="T13" s="38">
        <v>50</v>
      </c>
    </row>
    <row r="14" spans="2:20" ht="18.75">
      <c r="B14" s="19" t="s">
        <v>18</v>
      </c>
      <c r="C14" s="1" t="s">
        <v>22</v>
      </c>
      <c r="D14" s="7" t="s">
        <v>132</v>
      </c>
      <c r="E14" s="60" t="s">
        <v>119</v>
      </c>
      <c r="F14" s="23" t="s">
        <v>31</v>
      </c>
      <c r="G14" s="31">
        <v>3</v>
      </c>
      <c r="H14" s="31">
        <v>3</v>
      </c>
      <c r="I14" s="50">
        <f t="shared" si="0"/>
        <v>26</v>
      </c>
      <c r="J14" s="53">
        <f t="shared" si="1"/>
        <v>8</v>
      </c>
      <c r="K14" s="56">
        <v>0</v>
      </c>
      <c r="L14" s="56">
        <v>0</v>
      </c>
      <c r="M14" s="50">
        <f t="shared" si="2"/>
        <v>0</v>
      </c>
      <c r="N14" s="53">
        <f t="shared" si="3"/>
        <v>11</v>
      </c>
      <c r="O14" s="47">
        <f t="shared" si="4"/>
        <v>19</v>
      </c>
      <c r="P14" s="44">
        <f t="shared" si="5"/>
        <v>3</v>
      </c>
      <c r="Q14" s="28">
        <f t="shared" si="6"/>
        <v>3</v>
      </c>
      <c r="R14" s="35">
        <f t="shared" si="7"/>
        <v>132</v>
      </c>
      <c r="S14" s="41">
        <f t="shared" si="8"/>
        <v>10.5</v>
      </c>
      <c r="T14" s="38">
        <v>2.5</v>
      </c>
    </row>
    <row r="15" spans="2:20" ht="19.5" thickBot="1">
      <c r="B15" s="20" t="s">
        <v>24</v>
      </c>
      <c r="C15" s="21" t="s">
        <v>28</v>
      </c>
      <c r="D15" s="100" t="s">
        <v>135</v>
      </c>
      <c r="E15" s="61" t="s">
        <v>120</v>
      </c>
      <c r="F15" s="24" t="s">
        <v>33</v>
      </c>
      <c r="G15" s="32">
        <v>3</v>
      </c>
      <c r="H15" s="32">
        <v>3</v>
      </c>
      <c r="I15" s="51">
        <f t="shared" si="0"/>
        <v>26</v>
      </c>
      <c r="J15" s="54">
        <f t="shared" si="1"/>
        <v>8</v>
      </c>
      <c r="K15" s="57">
        <v>39</v>
      </c>
      <c r="L15" s="57">
        <v>39</v>
      </c>
      <c r="M15" s="51">
        <f t="shared" si="2"/>
        <v>130</v>
      </c>
      <c r="N15" s="54">
        <f t="shared" si="3"/>
        <v>2</v>
      </c>
      <c r="O15" s="48">
        <f t="shared" si="4"/>
        <v>10</v>
      </c>
      <c r="P15" s="45">
        <f t="shared" si="5"/>
        <v>42</v>
      </c>
      <c r="Q15" s="33">
        <f t="shared" si="6"/>
        <v>42</v>
      </c>
      <c r="R15" s="36">
        <f t="shared" si="7"/>
        <v>1186</v>
      </c>
      <c r="S15" s="42">
        <f t="shared" si="8"/>
        <v>4</v>
      </c>
      <c r="T15" s="39">
        <v>35</v>
      </c>
    </row>
    <row r="16" spans="2:20" ht="12.75">
      <c r="B16" s="93"/>
      <c r="C16" s="93"/>
      <c r="D16" s="93"/>
      <c r="E16" s="93"/>
      <c r="F16" s="93"/>
      <c r="G16" s="93">
        <f>SUM(G4:G15)</f>
        <v>108</v>
      </c>
      <c r="H16" s="93"/>
      <c r="I16" s="93"/>
      <c r="J16" s="93">
        <f>SUM(J4:J15)</f>
        <v>78</v>
      </c>
      <c r="K16" s="93">
        <f>SUM(K4:K15)</f>
        <v>139</v>
      </c>
      <c r="L16" s="93"/>
      <c r="M16" s="93"/>
      <c r="N16" s="93">
        <f>SUM(N4:N15)</f>
        <v>78</v>
      </c>
      <c r="O16" s="93">
        <f>SUM(O4:O15)</f>
        <v>156</v>
      </c>
      <c r="P16" s="93">
        <f>SUM(P4:P15)</f>
        <v>247</v>
      </c>
      <c r="Q16" s="93"/>
      <c r="R16" s="93"/>
      <c r="S16" s="93">
        <f>SUM(S4:S15)</f>
        <v>78</v>
      </c>
      <c r="T16" s="9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5" width="12.28125" style="0" customWidth="1"/>
    <col min="16" max="16" width="22.421875" style="0" customWidth="1"/>
    <col min="17" max="17" width="11.57421875" style="0" customWidth="1"/>
    <col min="18" max="18" width="13.2812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0" t="s">
        <v>129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26" ht="16.5" customHeight="1" thickBot="1">
      <c r="A3" s="5"/>
      <c r="B3" s="128" t="s">
        <v>64</v>
      </c>
      <c r="C3" s="118" t="s">
        <v>2</v>
      </c>
      <c r="D3" s="123" t="s">
        <v>65</v>
      </c>
      <c r="E3" s="124"/>
      <c r="F3" s="124"/>
      <c r="G3" s="125" t="s">
        <v>66</v>
      </c>
      <c r="H3" s="124"/>
      <c r="I3" s="126"/>
      <c r="J3" s="123" t="s">
        <v>67</v>
      </c>
      <c r="K3" s="124"/>
      <c r="L3" s="124"/>
      <c r="M3" s="125" t="s">
        <v>68</v>
      </c>
      <c r="N3" s="124"/>
      <c r="O3" s="124"/>
      <c r="P3" s="112" t="s">
        <v>108</v>
      </c>
      <c r="Q3" s="114" t="s">
        <v>12</v>
      </c>
      <c r="R3" s="116" t="s">
        <v>70</v>
      </c>
      <c r="S3" s="118" t="s">
        <v>109</v>
      </c>
      <c r="T3" s="4" t="s">
        <v>72</v>
      </c>
      <c r="U3" s="5"/>
      <c r="V3" s="4" t="s">
        <v>73</v>
      </c>
      <c r="W3" s="4" t="s">
        <v>74</v>
      </c>
      <c r="X3" s="5"/>
      <c r="Y3" s="5"/>
      <c r="Z3" s="5"/>
    </row>
    <row r="4" spans="1:26" ht="23.25" thickBot="1">
      <c r="A4" s="5"/>
      <c r="B4" s="129"/>
      <c r="C4" s="127"/>
      <c r="D4" s="62" t="s">
        <v>71</v>
      </c>
      <c r="E4" s="58" t="s">
        <v>94</v>
      </c>
      <c r="F4" s="58" t="s">
        <v>95</v>
      </c>
      <c r="G4" s="64" t="s">
        <v>71</v>
      </c>
      <c r="H4" s="58" t="s">
        <v>94</v>
      </c>
      <c r="I4" s="63" t="s">
        <v>95</v>
      </c>
      <c r="J4" s="62" t="s">
        <v>71</v>
      </c>
      <c r="K4" s="58" t="s">
        <v>94</v>
      </c>
      <c r="L4" s="58" t="s">
        <v>95</v>
      </c>
      <c r="M4" s="64" t="s">
        <v>71</v>
      </c>
      <c r="N4" s="58" t="s">
        <v>94</v>
      </c>
      <c r="O4" s="58" t="s">
        <v>95</v>
      </c>
      <c r="P4" s="113"/>
      <c r="Q4" s="115"/>
      <c r="R4" s="117"/>
      <c r="S4" s="11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2" t="s">
        <v>75</v>
      </c>
      <c r="C5" s="96" t="s">
        <v>110</v>
      </c>
      <c r="D5" s="78">
        <f>LOOKUP(Nedela_I_kolo_sekt_A!S4,Nedela_I_kolo_sekt_A!S4)</f>
        <v>7</v>
      </c>
      <c r="E5" s="76">
        <f>LOOKUP(Nedela_I_kolo_sekt_A!Q4,Nedela_I_kolo_sekt_A!Q4)</f>
        <v>12</v>
      </c>
      <c r="F5" s="79">
        <f>LOOKUP(Nedela_I_kolo_sekt_A!P4,Nedela_I_kolo_sekt_A!P4)</f>
        <v>12</v>
      </c>
      <c r="G5" s="75">
        <f>Nedela_I_kolo_sekt_B!S4</f>
        <v>10</v>
      </c>
      <c r="H5" s="76">
        <f>Nedela_I_kolo_sekt_B!Q4</f>
        <v>1</v>
      </c>
      <c r="I5" s="79">
        <f>Nedela_I_kolo_sekt_B!P4</f>
        <v>1</v>
      </c>
      <c r="J5" s="75">
        <f>Nedela_I_kolo_sekt_C!S4</f>
        <v>1</v>
      </c>
      <c r="K5" s="76">
        <f>Nedela_I_kolo_sekt_C!Q4</f>
        <v>7</v>
      </c>
      <c r="L5" s="77">
        <f>Nedela_I_kolo_sekt_C!P4</f>
        <v>7</v>
      </c>
      <c r="M5" s="78">
        <f>Nedela_I_kolo_sekt_D!S4</f>
        <v>3</v>
      </c>
      <c r="N5" s="76">
        <f>Nedela_I_kolo_sekt_D!Q4</f>
        <v>3</v>
      </c>
      <c r="O5" s="79">
        <f>Nedela_I_kolo_sekt_D!P4</f>
        <v>3</v>
      </c>
      <c r="P5" s="65">
        <f>SUM(D5,G5,J5,M5)</f>
        <v>21</v>
      </c>
      <c r="Q5" s="66">
        <f>SUM(E5,H5,K5,N5)</f>
        <v>23</v>
      </c>
      <c r="R5" s="69">
        <f>SUM(F5,I5,L5,O5)</f>
        <v>23</v>
      </c>
      <c r="S5" s="80">
        <v>3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3" t="s">
        <v>76</v>
      </c>
      <c r="C6" s="96" t="s">
        <v>121</v>
      </c>
      <c r="D6" s="84">
        <f>LOOKUP(Nedela_I_kolo_sekt_A!S5,Nedela_I_kolo_sekt_A!S5)</f>
        <v>3</v>
      </c>
      <c r="E6" s="82">
        <f>LOOKUP(Nedela_I_kolo_sekt_A!Q5,Nedela_I_kolo_sekt_A!Q5)</f>
        <v>16</v>
      </c>
      <c r="F6" s="85">
        <f>LOOKUP(Nedela_I_kolo_sekt_A!P5,Nedela_I_kolo_sekt_A!P5)</f>
        <v>16</v>
      </c>
      <c r="G6" s="75">
        <f>Nedela_I_kolo_sekt_B!S5</f>
        <v>10</v>
      </c>
      <c r="H6" s="76">
        <f>Nedela_I_kolo_sekt_B!Q5</f>
        <v>1</v>
      </c>
      <c r="I6" s="79">
        <f>Nedela_I_kolo_sekt_B!P5</f>
        <v>1</v>
      </c>
      <c r="J6" s="75">
        <f>Nedela_I_kolo_sekt_C!S5</f>
        <v>11</v>
      </c>
      <c r="K6" s="76">
        <f>Nedela_I_kolo_sekt_C!Q5</f>
        <v>0</v>
      </c>
      <c r="L6" s="77">
        <f>Nedela_I_kolo_sekt_C!P5</f>
        <v>0</v>
      </c>
      <c r="M6" s="78">
        <f>Nedela_I_kolo_sekt_D!S5</f>
        <v>1</v>
      </c>
      <c r="N6" s="76">
        <f>Nedela_I_kolo_sekt_D!Q5</f>
        <v>5</v>
      </c>
      <c r="O6" s="79">
        <f>Nedela_I_kolo_sekt_D!P5</f>
        <v>5</v>
      </c>
      <c r="P6" s="65">
        <f aca="true" t="shared" si="0" ref="P6:P16">SUM(D6,G6,J6,M6)</f>
        <v>25</v>
      </c>
      <c r="Q6" s="67">
        <f aca="true" t="shared" si="1" ref="Q6:R16">SUM(E6,H6,K6,N6)</f>
        <v>22</v>
      </c>
      <c r="R6" s="70">
        <f t="shared" si="1"/>
        <v>22</v>
      </c>
      <c r="S6" s="86">
        <v>5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3" t="s">
        <v>77</v>
      </c>
      <c r="C7" s="96" t="s">
        <v>111</v>
      </c>
      <c r="D7" s="84">
        <f>LOOKUP(Nedela_I_kolo_sekt_A!S6,Nedela_I_kolo_sekt_A!S6)</f>
        <v>8</v>
      </c>
      <c r="E7" s="82">
        <f>LOOKUP(Nedela_I_kolo_sekt_A!Q6,Nedela_I_kolo_sekt_A!Q6)</f>
        <v>11</v>
      </c>
      <c r="F7" s="85">
        <f>LOOKUP(Nedela_I_kolo_sekt_A!P6,Nedela_I_kolo_sekt_A!P6)</f>
        <v>11</v>
      </c>
      <c r="G7" s="75">
        <f>Nedela_I_kolo_sekt_B!S6</f>
        <v>2</v>
      </c>
      <c r="H7" s="76">
        <f>Nedela_I_kolo_sekt_B!Q6</f>
        <v>5</v>
      </c>
      <c r="I7" s="79">
        <f>Nedela_I_kolo_sekt_B!P6</f>
        <v>5</v>
      </c>
      <c r="J7" s="75">
        <f>Nedela_I_kolo_sekt_C!S6</f>
        <v>6.5</v>
      </c>
      <c r="K7" s="76">
        <f>Nedela_I_kolo_sekt_C!Q6</f>
        <v>2</v>
      </c>
      <c r="L7" s="77">
        <f>Nedela_I_kolo_sekt_C!P6</f>
        <v>2</v>
      </c>
      <c r="M7" s="78">
        <f>Nedela_I_kolo_sekt_D!S6</f>
        <v>11</v>
      </c>
      <c r="N7" s="76">
        <f>Nedela_I_kolo_sekt_D!Q6</f>
        <v>0</v>
      </c>
      <c r="O7" s="79">
        <f>Nedela_I_kolo_sekt_D!P6</f>
        <v>0</v>
      </c>
      <c r="P7" s="65">
        <f t="shared" si="0"/>
        <v>27.5</v>
      </c>
      <c r="Q7" s="67">
        <f t="shared" si="1"/>
        <v>18</v>
      </c>
      <c r="R7" s="70">
        <f t="shared" si="1"/>
        <v>18</v>
      </c>
      <c r="S7" s="86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3" t="s">
        <v>78</v>
      </c>
      <c r="C8" s="96" t="s">
        <v>112</v>
      </c>
      <c r="D8" s="84">
        <f>LOOKUP(Nedela_I_kolo_sekt_A!S7,Nedela_I_kolo_sekt_A!S7)</f>
        <v>5.5</v>
      </c>
      <c r="E8" s="82">
        <f>LOOKUP(Nedela_I_kolo_sekt_A!Q7,Nedela_I_kolo_sekt_A!Q7)</f>
        <v>19</v>
      </c>
      <c r="F8" s="85">
        <f>LOOKUP(Nedela_I_kolo_sekt_A!P7,Nedela_I_kolo_sekt_A!P7)</f>
        <v>19</v>
      </c>
      <c r="G8" s="75">
        <f>Nedela_I_kolo_sekt_B!S7</f>
        <v>12</v>
      </c>
      <c r="H8" s="76">
        <f>Nedela_I_kolo_sekt_B!Q7</f>
        <v>0</v>
      </c>
      <c r="I8" s="79">
        <f>Nedela_I_kolo_sekt_B!P7</f>
        <v>0</v>
      </c>
      <c r="J8" s="75">
        <f>Nedela_I_kolo_sekt_C!S7</f>
        <v>8.5</v>
      </c>
      <c r="K8" s="76">
        <f>Nedela_I_kolo_sekt_C!Q7</f>
        <v>2</v>
      </c>
      <c r="L8" s="77">
        <f>Nedela_I_kolo_sekt_C!P7</f>
        <v>2</v>
      </c>
      <c r="M8" s="78">
        <f>Nedela_I_kolo_sekt_D!S7</f>
        <v>8</v>
      </c>
      <c r="N8" s="76">
        <f>Nedela_I_kolo_sekt_D!Q7</f>
        <v>1</v>
      </c>
      <c r="O8" s="79">
        <f>Nedela_I_kolo_sekt_D!P7</f>
        <v>1</v>
      </c>
      <c r="P8" s="65">
        <f t="shared" si="0"/>
        <v>34</v>
      </c>
      <c r="Q8" s="67">
        <f t="shared" si="1"/>
        <v>22</v>
      </c>
      <c r="R8" s="70">
        <f t="shared" si="1"/>
        <v>22</v>
      </c>
      <c r="S8" s="86">
        <v>12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3" t="s">
        <v>79</v>
      </c>
      <c r="C9" s="96" t="s">
        <v>113</v>
      </c>
      <c r="D9" s="84">
        <f>LOOKUP(Nedela_I_kolo_sekt_A!S8,Nedela_I_kolo_sekt_A!S8)</f>
        <v>10</v>
      </c>
      <c r="E9" s="82">
        <f>LOOKUP(Nedela_I_kolo_sekt_A!Q8,Nedela_I_kolo_sekt_A!Q8)</f>
        <v>13</v>
      </c>
      <c r="F9" s="85">
        <f>LOOKUP(Nedela_I_kolo_sekt_A!P8,Nedela_I_kolo_sekt_A!P8)</f>
        <v>13</v>
      </c>
      <c r="G9" s="75">
        <f>Nedela_I_kolo_sekt_B!S8</f>
        <v>4.5</v>
      </c>
      <c r="H9" s="76">
        <f>Nedela_I_kolo_sekt_B!Q8</f>
        <v>2</v>
      </c>
      <c r="I9" s="79">
        <f>Nedela_I_kolo_sekt_B!P8</f>
        <v>2</v>
      </c>
      <c r="J9" s="75">
        <f>Nedela_I_kolo_sekt_C!S8</f>
        <v>8.5</v>
      </c>
      <c r="K9" s="76">
        <f>Nedela_I_kolo_sekt_C!Q8</f>
        <v>2</v>
      </c>
      <c r="L9" s="77">
        <f>Nedela_I_kolo_sekt_C!P8</f>
        <v>2</v>
      </c>
      <c r="M9" s="78">
        <f>Nedela_I_kolo_sekt_D!S8</f>
        <v>6.5</v>
      </c>
      <c r="N9" s="76">
        <f>Nedela_I_kolo_sekt_D!Q8</f>
        <v>2</v>
      </c>
      <c r="O9" s="79">
        <f>Nedela_I_kolo_sekt_D!P8</f>
        <v>2</v>
      </c>
      <c r="P9" s="65">
        <f t="shared" si="0"/>
        <v>29.5</v>
      </c>
      <c r="Q9" s="67">
        <f t="shared" si="1"/>
        <v>19</v>
      </c>
      <c r="R9" s="70">
        <f t="shared" si="1"/>
        <v>19</v>
      </c>
      <c r="S9" s="86">
        <v>9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3" t="s">
        <v>80</v>
      </c>
      <c r="C10" s="96" t="s">
        <v>114</v>
      </c>
      <c r="D10" s="84">
        <f>LOOKUP(Nedela_I_kolo_sekt_A!S9,Nedela_I_kolo_sekt_A!S9)</f>
        <v>4</v>
      </c>
      <c r="E10" s="82">
        <f>LOOKUP(Nedela_I_kolo_sekt_A!Q9,Nedela_I_kolo_sekt_A!Q9)</f>
        <v>14</v>
      </c>
      <c r="F10" s="85">
        <f>LOOKUP(Nedela_I_kolo_sekt_A!P9,Nedela_I_kolo_sekt_A!P9)</f>
        <v>14</v>
      </c>
      <c r="G10" s="75">
        <f>Nedela_I_kolo_sekt_B!S9</f>
        <v>3</v>
      </c>
      <c r="H10" s="76">
        <f>Nedela_I_kolo_sekt_B!Q9</f>
        <v>4</v>
      </c>
      <c r="I10" s="79">
        <f>Nedela_I_kolo_sekt_B!P9</f>
        <v>4</v>
      </c>
      <c r="J10" s="75">
        <f>Nedela_I_kolo_sekt_C!S9</f>
        <v>2</v>
      </c>
      <c r="K10" s="76">
        <f>Nedela_I_kolo_sekt_C!Q9</f>
        <v>5</v>
      </c>
      <c r="L10" s="77">
        <f>Nedela_I_kolo_sekt_C!P9</f>
        <v>5</v>
      </c>
      <c r="M10" s="78">
        <f>Nedela_I_kolo_sekt_D!S9</f>
        <v>2</v>
      </c>
      <c r="N10" s="76">
        <f>Nedela_I_kolo_sekt_D!Q9</f>
        <v>4</v>
      </c>
      <c r="O10" s="79">
        <f>Nedela_I_kolo_sekt_D!P9</f>
        <v>4</v>
      </c>
      <c r="P10" s="65">
        <f t="shared" si="0"/>
        <v>11</v>
      </c>
      <c r="Q10" s="67">
        <f t="shared" si="1"/>
        <v>27</v>
      </c>
      <c r="R10" s="70">
        <f t="shared" si="1"/>
        <v>27</v>
      </c>
      <c r="S10" s="86">
        <v>1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3" t="s">
        <v>81</v>
      </c>
      <c r="C11" s="96" t="s">
        <v>115</v>
      </c>
      <c r="D11" s="84">
        <f>LOOKUP(Nedela_I_kolo_sekt_A!S10,Nedela_I_kolo_sekt_A!S10)</f>
        <v>11</v>
      </c>
      <c r="E11" s="82">
        <f>LOOKUP(Nedela_I_kolo_sekt_A!Q10,Nedela_I_kolo_sekt_A!Q10)</f>
        <v>3</v>
      </c>
      <c r="F11" s="85">
        <f>LOOKUP(Nedela_I_kolo_sekt_A!P10,Nedela_I_kolo_sekt_A!P10)</f>
        <v>3</v>
      </c>
      <c r="G11" s="75">
        <f>Nedela_I_kolo_sekt_B!S10</f>
        <v>10</v>
      </c>
      <c r="H11" s="76">
        <f>Nedela_I_kolo_sekt_B!Q10</f>
        <v>1</v>
      </c>
      <c r="I11" s="79">
        <f>Nedela_I_kolo_sekt_B!P10</f>
        <v>1</v>
      </c>
      <c r="J11" s="75">
        <f>Nedela_I_kolo_sekt_C!S10</f>
        <v>5</v>
      </c>
      <c r="K11" s="76">
        <f>Nedela_I_kolo_sekt_C!Q10</f>
        <v>4</v>
      </c>
      <c r="L11" s="77">
        <f>Nedela_I_kolo_sekt_C!P10</f>
        <v>4</v>
      </c>
      <c r="M11" s="78">
        <f>Nedela_I_kolo_sekt_D!S10</f>
        <v>6.5</v>
      </c>
      <c r="N11" s="76">
        <f>Nedela_I_kolo_sekt_D!Q10</f>
        <v>2</v>
      </c>
      <c r="O11" s="79">
        <f>Nedela_I_kolo_sekt_D!P10</f>
        <v>2</v>
      </c>
      <c r="P11" s="65">
        <f t="shared" si="0"/>
        <v>32.5</v>
      </c>
      <c r="Q11" s="67">
        <f t="shared" si="1"/>
        <v>10</v>
      </c>
      <c r="R11" s="70">
        <f t="shared" si="1"/>
        <v>10</v>
      </c>
      <c r="S11" s="86">
        <v>11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3" t="s">
        <v>82</v>
      </c>
      <c r="C12" s="96" t="s">
        <v>116</v>
      </c>
      <c r="D12" s="84">
        <f>LOOKUP(Nedela_I_kolo_sekt_A!S11,Nedela_I_kolo_sekt_A!S11)</f>
        <v>12</v>
      </c>
      <c r="E12" s="82">
        <f>LOOKUP(Nedela_I_kolo_sekt_A!Q11,Nedela_I_kolo_sekt_A!Q11)</f>
        <v>4</v>
      </c>
      <c r="F12" s="85">
        <f>LOOKUP(Nedela_I_kolo_sekt_A!P11,Nedela_I_kolo_sekt_A!P11)</f>
        <v>4</v>
      </c>
      <c r="G12" s="75">
        <f>Nedela_I_kolo_sekt_B!S11</f>
        <v>4.5</v>
      </c>
      <c r="H12" s="76">
        <f>Nedela_I_kolo_sekt_B!Q11</f>
        <v>2</v>
      </c>
      <c r="I12" s="79">
        <f>Nedela_I_kolo_sekt_B!P11</f>
        <v>2</v>
      </c>
      <c r="J12" s="75">
        <f>Nedela_I_kolo_sekt_C!S11</f>
        <v>6.5</v>
      </c>
      <c r="K12" s="76">
        <f>Nedela_I_kolo_sekt_C!Q11</f>
        <v>2</v>
      </c>
      <c r="L12" s="77">
        <f>Nedela_I_kolo_sekt_C!P11</f>
        <v>2</v>
      </c>
      <c r="M12" s="78">
        <f>Nedela_I_kolo_sekt_D!S11</f>
        <v>4.5</v>
      </c>
      <c r="N12" s="76">
        <f>Nedela_I_kolo_sekt_D!Q11</f>
        <v>4</v>
      </c>
      <c r="O12" s="79">
        <f>Nedela_I_kolo_sekt_D!P11</f>
        <v>4</v>
      </c>
      <c r="P12" s="65">
        <f t="shared" si="0"/>
        <v>27.5</v>
      </c>
      <c r="Q12" s="67">
        <f t="shared" si="1"/>
        <v>12</v>
      </c>
      <c r="R12" s="70">
        <f t="shared" si="1"/>
        <v>12</v>
      </c>
      <c r="S12" s="86">
        <v>7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s="146" customFormat="1" ht="18.75" thickBot="1">
      <c r="A13" s="147"/>
      <c r="B13" s="148" t="s">
        <v>83</v>
      </c>
      <c r="C13" s="149" t="s">
        <v>117</v>
      </c>
      <c r="D13" s="150">
        <f>LOOKUP(Nedela_I_kolo_sekt_A!S12,Nedela_I_kolo_sekt_A!S12)</f>
        <v>5.5</v>
      </c>
      <c r="E13" s="151">
        <f>LOOKUP(Nedela_I_kolo_sekt_A!Q12,Nedela_I_kolo_sekt_A!Q12)</f>
        <v>19</v>
      </c>
      <c r="F13" s="152">
        <f>LOOKUP(Nedela_I_kolo_sekt_A!P12,Nedela_I_kolo_sekt_A!P12)</f>
        <v>19</v>
      </c>
      <c r="G13" s="153">
        <f>Nedela_I_kolo_sekt_B!S12</f>
        <v>6.5</v>
      </c>
      <c r="H13" s="154">
        <f>Nedela_I_kolo_sekt_B!Q12</f>
        <v>2</v>
      </c>
      <c r="I13" s="155">
        <f>Nedela_I_kolo_sekt_B!P12</f>
        <v>2</v>
      </c>
      <c r="J13" s="153">
        <f>Nedela_I_kolo_sekt_C!S12</f>
        <v>3.5</v>
      </c>
      <c r="K13" s="154">
        <f>Nedela_I_kolo_sekt_C!Q12</f>
        <v>4</v>
      </c>
      <c r="L13" s="156">
        <f>Nedela_I_kolo_sekt_C!P12</f>
        <v>4</v>
      </c>
      <c r="M13" s="157">
        <f>Nedela_I_kolo_sekt_D!S12</f>
        <v>9</v>
      </c>
      <c r="N13" s="154">
        <f>Nedela_I_kolo_sekt_D!Q12</f>
        <v>1</v>
      </c>
      <c r="O13" s="155">
        <f>Nedela_I_kolo_sekt_D!P12</f>
        <v>1</v>
      </c>
      <c r="P13" s="158">
        <f t="shared" si="0"/>
        <v>24.5</v>
      </c>
      <c r="Q13" s="159">
        <f t="shared" si="1"/>
        <v>26</v>
      </c>
      <c r="R13" s="160">
        <f t="shared" si="1"/>
        <v>26</v>
      </c>
      <c r="S13" s="161">
        <v>4</v>
      </c>
      <c r="T13" s="147">
        <v>32</v>
      </c>
      <c r="U13" s="147"/>
      <c r="V13" s="147">
        <v>30</v>
      </c>
      <c r="W13" s="147">
        <v>16</v>
      </c>
      <c r="X13" s="147"/>
      <c r="Y13" s="147"/>
      <c r="Z13" s="147"/>
    </row>
    <row r="14" spans="1:26" ht="18.75" thickBot="1">
      <c r="A14" s="5"/>
      <c r="B14" s="73" t="s">
        <v>84</v>
      </c>
      <c r="C14" s="96" t="s">
        <v>118</v>
      </c>
      <c r="D14" s="84">
        <f>LOOKUP(Nedela_I_kolo_sekt_A!S13,Nedela_I_kolo_sekt_A!S13)</f>
        <v>2</v>
      </c>
      <c r="E14" s="82">
        <f>LOOKUP(Nedela_I_kolo_sekt_A!Q13,Nedela_I_kolo_sekt_A!Q13)</f>
        <v>18</v>
      </c>
      <c r="F14" s="85">
        <f>LOOKUP(Nedela_I_kolo_sekt_A!P13,Nedela_I_kolo_sekt_A!P13)</f>
        <v>18</v>
      </c>
      <c r="G14" s="75">
        <f>Nedela_I_kolo_sekt_B!S13</f>
        <v>1</v>
      </c>
      <c r="H14" s="76">
        <f>Nedela_I_kolo_sekt_B!Q13</f>
        <v>3</v>
      </c>
      <c r="I14" s="79">
        <f>Nedela_I_kolo_sekt_B!P13</f>
        <v>3</v>
      </c>
      <c r="J14" s="75">
        <f>Nedela_I_kolo_sekt_C!S13</f>
        <v>11</v>
      </c>
      <c r="K14" s="76">
        <f>Nedela_I_kolo_sekt_C!Q13</f>
        <v>0</v>
      </c>
      <c r="L14" s="77">
        <f>Nedela_I_kolo_sekt_C!P13</f>
        <v>0</v>
      </c>
      <c r="M14" s="78">
        <f>Nedela_I_kolo_sekt_D!S13</f>
        <v>4.5</v>
      </c>
      <c r="N14" s="76">
        <f>Nedela_I_kolo_sekt_D!Q13</f>
        <v>4</v>
      </c>
      <c r="O14" s="79">
        <f>Nedela_I_kolo_sekt_D!P13</f>
        <v>4</v>
      </c>
      <c r="P14" s="65">
        <f t="shared" si="0"/>
        <v>18.5</v>
      </c>
      <c r="Q14" s="67">
        <f t="shared" si="1"/>
        <v>25</v>
      </c>
      <c r="R14" s="70">
        <f t="shared" si="1"/>
        <v>25</v>
      </c>
      <c r="S14" s="86">
        <v>2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3" t="s">
        <v>85</v>
      </c>
      <c r="C15" s="96" t="s">
        <v>119</v>
      </c>
      <c r="D15" s="84">
        <f>LOOKUP(Nedela_I_kolo_sekt_A!S14,Nedela_I_kolo_sekt_A!S14)</f>
        <v>1</v>
      </c>
      <c r="E15" s="82">
        <f>LOOKUP(Nedela_I_kolo_sekt_A!Q14,Nedela_I_kolo_sekt_A!Q14)</f>
        <v>32</v>
      </c>
      <c r="F15" s="85">
        <f>LOOKUP(Nedela_I_kolo_sekt_A!P14,Nedela_I_kolo_sekt_A!P14)</f>
        <v>32</v>
      </c>
      <c r="G15" s="75">
        <f>Nedela_I_kolo_sekt_B!S14</f>
        <v>6.5</v>
      </c>
      <c r="H15" s="76">
        <f>Nedela_I_kolo_sekt_B!Q14</f>
        <v>2</v>
      </c>
      <c r="I15" s="79">
        <f>Nedela_I_kolo_sekt_B!P14</f>
        <v>2</v>
      </c>
      <c r="J15" s="75">
        <f>Nedela_I_kolo_sekt_C!S14</f>
        <v>11</v>
      </c>
      <c r="K15" s="76">
        <f>Nedela_I_kolo_sekt_C!Q14</f>
        <v>0</v>
      </c>
      <c r="L15" s="77">
        <f>Nedela_I_kolo_sekt_C!P14</f>
        <v>0</v>
      </c>
      <c r="M15" s="78">
        <f>Nedela_I_kolo_sekt_D!S14</f>
        <v>11</v>
      </c>
      <c r="N15" s="76">
        <f>Nedela_I_kolo_sekt_D!Q14</f>
        <v>0</v>
      </c>
      <c r="O15" s="79">
        <f>Nedela_I_kolo_sekt_D!P14</f>
        <v>0</v>
      </c>
      <c r="P15" s="65">
        <f t="shared" si="0"/>
        <v>29.5</v>
      </c>
      <c r="Q15" s="67">
        <f t="shared" si="1"/>
        <v>34</v>
      </c>
      <c r="R15" s="70">
        <f t="shared" si="1"/>
        <v>34</v>
      </c>
      <c r="S15" s="86">
        <v>8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4" t="s">
        <v>86</v>
      </c>
      <c r="C16" s="96" t="s">
        <v>120</v>
      </c>
      <c r="D16" s="90">
        <f>LOOKUP(Nedela_I_kolo_sekt_A!S15,Nedela_I_kolo_sekt_A!S15)</f>
        <v>9</v>
      </c>
      <c r="E16" s="88">
        <f>LOOKUP(Nedela_I_kolo_sekt_A!Q15,Nedela_I_kolo_sekt_A!Q15)</f>
        <v>11</v>
      </c>
      <c r="F16" s="91">
        <f>LOOKUP(Nedela_I_kolo_sekt_A!P15,Nedela_I_kolo_sekt_A!P15)</f>
        <v>11</v>
      </c>
      <c r="G16" s="75">
        <f>Nedela_I_kolo_sekt_B!S15</f>
        <v>8</v>
      </c>
      <c r="H16" s="76">
        <f>Nedela_I_kolo_sekt_B!Q15</f>
        <v>1</v>
      </c>
      <c r="I16" s="79">
        <f>Nedela_I_kolo_sekt_B!P15</f>
        <v>1</v>
      </c>
      <c r="J16" s="75">
        <f>Nedela_I_kolo_sekt_C!S15</f>
        <v>3.5</v>
      </c>
      <c r="K16" s="76">
        <f>Nedela_I_kolo_sekt_C!Q15</f>
        <v>4</v>
      </c>
      <c r="L16" s="77">
        <f>Nedela_I_kolo_sekt_C!P15</f>
        <v>4</v>
      </c>
      <c r="M16" s="78">
        <f>Nedela_I_kolo_sekt_D!S15</f>
        <v>11</v>
      </c>
      <c r="N16" s="76">
        <f>Nedela_I_kolo_sekt_D!Q15</f>
        <v>0</v>
      </c>
      <c r="O16" s="79">
        <f>Nedela_I_kolo_sekt_D!P15</f>
        <v>0</v>
      </c>
      <c r="P16" s="65">
        <f t="shared" si="0"/>
        <v>31.5</v>
      </c>
      <c r="Q16" s="68">
        <f t="shared" si="1"/>
        <v>16</v>
      </c>
      <c r="R16" s="71">
        <f t="shared" si="1"/>
        <v>16</v>
      </c>
      <c r="S16" s="92">
        <v>10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3"/>
      <c r="C17" s="94"/>
      <c r="D17" s="95">
        <f>SUM(D5:D16)</f>
        <v>78</v>
      </c>
      <c r="E17" s="95">
        <f aca="true" t="shared" si="2" ref="E17:P17">SUM(E5:E16)</f>
        <v>172</v>
      </c>
      <c r="F17" s="95">
        <f t="shared" si="2"/>
        <v>172</v>
      </c>
      <c r="G17" s="95">
        <f t="shared" si="2"/>
        <v>78</v>
      </c>
      <c r="H17" s="95">
        <f t="shared" si="2"/>
        <v>24</v>
      </c>
      <c r="I17" s="95">
        <f t="shared" si="2"/>
        <v>24</v>
      </c>
      <c r="J17" s="95">
        <f t="shared" si="2"/>
        <v>78</v>
      </c>
      <c r="K17" s="95">
        <f t="shared" si="2"/>
        <v>32</v>
      </c>
      <c r="L17" s="95">
        <f t="shared" si="2"/>
        <v>32</v>
      </c>
      <c r="M17" s="95">
        <f t="shared" si="2"/>
        <v>78</v>
      </c>
      <c r="N17" s="95">
        <f t="shared" si="2"/>
        <v>26</v>
      </c>
      <c r="O17" s="95">
        <f t="shared" si="2"/>
        <v>26</v>
      </c>
      <c r="P17" s="95">
        <f t="shared" si="2"/>
        <v>312</v>
      </c>
      <c r="Q17" s="94">
        <f>SUM(Q5:Q16)</f>
        <v>254</v>
      </c>
      <c r="R17" s="94">
        <f>SUM(R5:R16)</f>
        <v>254</v>
      </c>
      <c r="S17" s="94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3">
      <selection activeCell="A13" sqref="A13:IV13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9" width="12.28125" style="0" customWidth="1"/>
    <col min="10" max="10" width="0.2890625" style="0" customWidth="1"/>
    <col min="11" max="12" width="12.28125" style="0" hidden="1" customWidth="1"/>
    <col min="13" max="13" width="16.851562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0" t="s">
        <v>130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23" ht="16.5" customHeight="1" thickBot="1">
      <c r="A3" s="5"/>
      <c r="B3" s="128" t="s">
        <v>101</v>
      </c>
      <c r="C3" s="118" t="s">
        <v>2</v>
      </c>
      <c r="D3" s="123" t="s">
        <v>97</v>
      </c>
      <c r="E3" s="124"/>
      <c r="F3" s="124"/>
      <c r="G3" s="125" t="s">
        <v>98</v>
      </c>
      <c r="H3" s="124"/>
      <c r="I3" s="126"/>
      <c r="J3" s="123" t="s">
        <v>99</v>
      </c>
      <c r="K3" s="124"/>
      <c r="L3" s="124"/>
      <c r="M3" s="112" t="s">
        <v>100</v>
      </c>
      <c r="N3" s="114" t="s">
        <v>12</v>
      </c>
      <c r="O3" s="116" t="s">
        <v>70</v>
      </c>
      <c r="P3" s="118" t="s">
        <v>71</v>
      </c>
      <c r="Q3" s="4" t="s">
        <v>72</v>
      </c>
      <c r="R3" s="5"/>
      <c r="S3" s="4" t="s">
        <v>73</v>
      </c>
      <c r="T3" s="4" t="s">
        <v>74</v>
      </c>
      <c r="U3" s="5"/>
      <c r="V3" s="5"/>
      <c r="W3" s="5"/>
    </row>
    <row r="4" spans="1:23" ht="47.25" customHeight="1" thickBot="1">
      <c r="A4" s="5"/>
      <c r="B4" s="129"/>
      <c r="C4" s="127"/>
      <c r="D4" s="62" t="s">
        <v>71</v>
      </c>
      <c r="E4" s="58" t="s">
        <v>94</v>
      </c>
      <c r="F4" s="58" t="s">
        <v>95</v>
      </c>
      <c r="G4" s="64" t="s">
        <v>71</v>
      </c>
      <c r="H4" s="58" t="s">
        <v>94</v>
      </c>
      <c r="I4" s="63" t="s">
        <v>95</v>
      </c>
      <c r="J4" s="62" t="s">
        <v>71</v>
      </c>
      <c r="K4" s="58" t="s">
        <v>94</v>
      </c>
      <c r="L4" s="58" t="s">
        <v>95</v>
      </c>
      <c r="M4" s="130"/>
      <c r="N4" s="115"/>
      <c r="O4" s="117"/>
      <c r="P4" s="119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2" t="s">
        <v>75</v>
      </c>
      <c r="C5" s="96" t="s">
        <v>110</v>
      </c>
      <c r="D5" s="78">
        <f>Celkovo_sobota_I_kola!P5</f>
        <v>31.5</v>
      </c>
      <c r="E5" s="76">
        <f>Celkovo_sobota_I_kola!Q5</f>
        <v>41</v>
      </c>
      <c r="F5" s="79">
        <f>Celkovo_sobota_I_kola!R5</f>
        <v>41</v>
      </c>
      <c r="G5" s="75">
        <f>Celkovo_nedela_I_kola!P5</f>
        <v>21</v>
      </c>
      <c r="H5" s="76">
        <f>Celkovo_nedela_I_kola!Q5</f>
        <v>23</v>
      </c>
      <c r="I5" s="79">
        <f>Celkovo_nedela_I_kola!R5</f>
        <v>23</v>
      </c>
      <c r="J5" s="75"/>
      <c r="K5" s="76"/>
      <c r="L5" s="77"/>
      <c r="M5" s="101">
        <f aca="true" t="shared" si="0" ref="M5:M16">SUM(D5,G5,J5,)</f>
        <v>52.5</v>
      </c>
      <c r="N5" s="104">
        <f aca="true" t="shared" si="1" ref="N5:N16">SUM(E5,H5,K5)</f>
        <v>64</v>
      </c>
      <c r="O5" s="70">
        <f aca="true" t="shared" si="2" ref="O5:O16">SUM(F5,I5,L5)</f>
        <v>64</v>
      </c>
      <c r="P5" s="80">
        <v>5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3" t="s">
        <v>76</v>
      </c>
      <c r="C6" s="96" t="s">
        <v>121</v>
      </c>
      <c r="D6" s="78">
        <f>Celkovo_sobota_I_kola!P6</f>
        <v>21.5</v>
      </c>
      <c r="E6" s="76">
        <f>Celkovo_sobota_I_kola!Q6</f>
        <v>31</v>
      </c>
      <c r="F6" s="79">
        <f>Celkovo_sobota_I_kola!R6</f>
        <v>31</v>
      </c>
      <c r="G6" s="75">
        <f>Celkovo_nedela_I_kola!P6</f>
        <v>25</v>
      </c>
      <c r="H6" s="76">
        <f>Celkovo_nedela_I_kola!Q6</f>
        <v>22</v>
      </c>
      <c r="I6" s="79">
        <f>Celkovo_nedela_I_kola!R6</f>
        <v>22</v>
      </c>
      <c r="J6" s="81"/>
      <c r="K6" s="82"/>
      <c r="L6" s="83"/>
      <c r="M6" s="102">
        <f t="shared" si="0"/>
        <v>46.5</v>
      </c>
      <c r="N6" s="105">
        <f t="shared" si="1"/>
        <v>53</v>
      </c>
      <c r="O6" s="70">
        <f t="shared" si="2"/>
        <v>53</v>
      </c>
      <c r="P6" s="86">
        <v>4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3" t="s">
        <v>77</v>
      </c>
      <c r="C7" s="96" t="s">
        <v>111</v>
      </c>
      <c r="D7" s="78">
        <f>Celkovo_sobota_I_kola!P7</f>
        <v>14</v>
      </c>
      <c r="E7" s="76">
        <f>Celkovo_sobota_I_kola!Q7</f>
        <v>43</v>
      </c>
      <c r="F7" s="79">
        <f>Celkovo_sobota_I_kola!R7</f>
        <v>43</v>
      </c>
      <c r="G7" s="75">
        <f>Celkovo_nedela_I_kola!P7</f>
        <v>27.5</v>
      </c>
      <c r="H7" s="76">
        <f>Celkovo_nedela_I_kola!Q7</f>
        <v>18</v>
      </c>
      <c r="I7" s="79">
        <f>Celkovo_nedela_I_kola!R7</f>
        <v>18</v>
      </c>
      <c r="J7" s="81"/>
      <c r="K7" s="82"/>
      <c r="L7" s="83"/>
      <c r="M7" s="102">
        <f t="shared" si="0"/>
        <v>41.5</v>
      </c>
      <c r="N7" s="105">
        <f t="shared" si="1"/>
        <v>61</v>
      </c>
      <c r="O7" s="70">
        <f t="shared" si="2"/>
        <v>61</v>
      </c>
      <c r="P7" s="86">
        <v>2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3" t="s">
        <v>78</v>
      </c>
      <c r="C8" s="96" t="s">
        <v>112</v>
      </c>
      <c r="D8" s="78">
        <f>Celkovo_sobota_I_kola!P8</f>
        <v>22</v>
      </c>
      <c r="E8" s="76">
        <f>Celkovo_sobota_I_kola!Q8</f>
        <v>25</v>
      </c>
      <c r="F8" s="79">
        <f>Celkovo_sobota_I_kola!R8</f>
        <v>25</v>
      </c>
      <c r="G8" s="75">
        <f>Celkovo_nedela_I_kola!P8</f>
        <v>34</v>
      </c>
      <c r="H8" s="76">
        <f>Celkovo_nedela_I_kola!Q8</f>
        <v>22</v>
      </c>
      <c r="I8" s="79">
        <f>Celkovo_nedela_I_kola!R8</f>
        <v>22</v>
      </c>
      <c r="J8" s="81"/>
      <c r="K8" s="82"/>
      <c r="L8" s="83"/>
      <c r="M8" s="102">
        <f t="shared" si="0"/>
        <v>56</v>
      </c>
      <c r="N8" s="105">
        <f t="shared" si="1"/>
        <v>47</v>
      </c>
      <c r="O8" s="70">
        <f t="shared" si="2"/>
        <v>47</v>
      </c>
      <c r="P8" s="86">
        <v>9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3" t="s">
        <v>79</v>
      </c>
      <c r="C9" s="96" t="s">
        <v>113</v>
      </c>
      <c r="D9" s="78">
        <f>Celkovo_sobota_I_kola!P9</f>
        <v>25.5</v>
      </c>
      <c r="E9" s="76">
        <f>Celkovo_sobota_I_kola!Q9</f>
        <v>52</v>
      </c>
      <c r="F9" s="79">
        <f>Celkovo_sobota_I_kola!R9</f>
        <v>52</v>
      </c>
      <c r="G9" s="75">
        <f>Celkovo_nedela_I_kola!P9</f>
        <v>29.5</v>
      </c>
      <c r="H9" s="76">
        <f>Celkovo_nedela_I_kola!Q9</f>
        <v>19</v>
      </c>
      <c r="I9" s="79">
        <f>Celkovo_nedela_I_kola!R9</f>
        <v>19</v>
      </c>
      <c r="J9" s="81"/>
      <c r="K9" s="82"/>
      <c r="L9" s="83"/>
      <c r="M9" s="102">
        <f t="shared" si="0"/>
        <v>55</v>
      </c>
      <c r="N9" s="105">
        <f t="shared" si="1"/>
        <v>71</v>
      </c>
      <c r="O9" s="70">
        <f t="shared" si="2"/>
        <v>71</v>
      </c>
      <c r="P9" s="86">
        <v>7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3" t="s">
        <v>80</v>
      </c>
      <c r="C10" s="96" t="s">
        <v>114</v>
      </c>
      <c r="D10" s="78">
        <f>Celkovo_sobota_I_kola!P10</f>
        <v>32</v>
      </c>
      <c r="E10" s="76">
        <f>Celkovo_sobota_I_kola!Q10</f>
        <v>15</v>
      </c>
      <c r="F10" s="79">
        <f>Celkovo_sobota_I_kola!R10</f>
        <v>15</v>
      </c>
      <c r="G10" s="75">
        <f>Celkovo_nedela_I_kola!P10</f>
        <v>11</v>
      </c>
      <c r="H10" s="76">
        <f>Celkovo_nedela_I_kola!Q10</f>
        <v>27</v>
      </c>
      <c r="I10" s="79">
        <f>Celkovo_nedela_I_kola!R10</f>
        <v>27</v>
      </c>
      <c r="J10" s="81"/>
      <c r="K10" s="82"/>
      <c r="L10" s="83"/>
      <c r="M10" s="102">
        <f t="shared" si="0"/>
        <v>43</v>
      </c>
      <c r="N10" s="105">
        <f t="shared" si="1"/>
        <v>42</v>
      </c>
      <c r="O10" s="70">
        <f t="shared" si="2"/>
        <v>42</v>
      </c>
      <c r="P10" s="86">
        <v>3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3" t="s">
        <v>81</v>
      </c>
      <c r="C11" s="96" t="s">
        <v>115</v>
      </c>
      <c r="D11" s="78">
        <f>Celkovo_sobota_I_kola!P11</f>
        <v>30</v>
      </c>
      <c r="E11" s="76">
        <f>Celkovo_sobota_I_kola!Q11</f>
        <v>17</v>
      </c>
      <c r="F11" s="79">
        <f>Celkovo_sobota_I_kola!R11</f>
        <v>17</v>
      </c>
      <c r="G11" s="75">
        <f>Celkovo_nedela_I_kola!P11</f>
        <v>32.5</v>
      </c>
      <c r="H11" s="76">
        <f>Celkovo_nedela_I_kola!Q11</f>
        <v>10</v>
      </c>
      <c r="I11" s="79">
        <f>Celkovo_nedela_I_kola!R11</f>
        <v>10</v>
      </c>
      <c r="J11" s="81"/>
      <c r="K11" s="82"/>
      <c r="L11" s="83"/>
      <c r="M11" s="102">
        <f t="shared" si="0"/>
        <v>62.5</v>
      </c>
      <c r="N11" s="105">
        <f t="shared" si="1"/>
        <v>27</v>
      </c>
      <c r="O11" s="70">
        <f t="shared" si="2"/>
        <v>27</v>
      </c>
      <c r="P11" s="86">
        <v>11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3" t="s">
        <v>82</v>
      </c>
      <c r="C12" s="96" t="s">
        <v>116</v>
      </c>
      <c r="D12" s="78">
        <f>Celkovo_sobota_I_kola!P12</f>
        <v>31.5</v>
      </c>
      <c r="E12" s="76">
        <f>Celkovo_sobota_I_kola!Q12</f>
        <v>45</v>
      </c>
      <c r="F12" s="79">
        <f>Celkovo_sobota_I_kola!R12</f>
        <v>45</v>
      </c>
      <c r="G12" s="75">
        <f>Celkovo_nedela_I_kola!P12</f>
        <v>27.5</v>
      </c>
      <c r="H12" s="76">
        <f>Celkovo_nedela_I_kola!Q12</f>
        <v>12</v>
      </c>
      <c r="I12" s="79">
        <f>Celkovo_nedela_I_kola!R12</f>
        <v>12</v>
      </c>
      <c r="J12" s="81"/>
      <c r="K12" s="82"/>
      <c r="L12" s="83"/>
      <c r="M12" s="102">
        <f t="shared" si="0"/>
        <v>59</v>
      </c>
      <c r="N12" s="105">
        <f t="shared" si="1"/>
        <v>57</v>
      </c>
      <c r="O12" s="70">
        <f t="shared" si="2"/>
        <v>57</v>
      </c>
      <c r="P12" s="86">
        <v>10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s="146" customFormat="1" ht="18.75" thickBot="1">
      <c r="A13" s="147"/>
      <c r="B13" s="148" t="s">
        <v>83</v>
      </c>
      <c r="C13" s="149" t="s">
        <v>117</v>
      </c>
      <c r="D13" s="157">
        <f>Celkovo_sobota_I_kola!P13</f>
        <v>29</v>
      </c>
      <c r="E13" s="154">
        <f>Celkovo_sobota_I_kola!Q13</f>
        <v>36</v>
      </c>
      <c r="F13" s="155">
        <f>Celkovo_sobota_I_kola!R13</f>
        <v>36</v>
      </c>
      <c r="G13" s="153">
        <f>Celkovo_nedela_I_kola!P13</f>
        <v>24.5</v>
      </c>
      <c r="H13" s="154">
        <f>Celkovo_nedela_I_kola!Q13</f>
        <v>26</v>
      </c>
      <c r="I13" s="155">
        <f>Celkovo_nedela_I_kola!R13</f>
        <v>26</v>
      </c>
      <c r="J13" s="162"/>
      <c r="K13" s="151"/>
      <c r="L13" s="163"/>
      <c r="M13" s="164">
        <f t="shared" si="0"/>
        <v>53.5</v>
      </c>
      <c r="N13" s="165">
        <f t="shared" si="1"/>
        <v>62</v>
      </c>
      <c r="O13" s="160">
        <f t="shared" si="2"/>
        <v>62</v>
      </c>
      <c r="P13" s="161">
        <v>6</v>
      </c>
      <c r="Q13" s="147">
        <v>32</v>
      </c>
      <c r="R13" s="147"/>
      <c r="S13" s="147">
        <v>30</v>
      </c>
      <c r="T13" s="147">
        <v>16</v>
      </c>
      <c r="U13" s="147"/>
      <c r="V13" s="147"/>
      <c r="W13" s="147"/>
    </row>
    <row r="14" spans="1:23" ht="18.75" thickBot="1">
      <c r="A14" s="5"/>
      <c r="B14" s="73" t="s">
        <v>84</v>
      </c>
      <c r="C14" s="96" t="s">
        <v>118</v>
      </c>
      <c r="D14" s="78">
        <f>Celkovo_sobota_I_kola!P14</f>
        <v>16</v>
      </c>
      <c r="E14" s="76">
        <f>Celkovo_sobota_I_kola!Q14</f>
        <v>43</v>
      </c>
      <c r="F14" s="79">
        <f>Celkovo_sobota_I_kola!R14</f>
        <v>43</v>
      </c>
      <c r="G14" s="75">
        <f>Celkovo_nedela_I_kola!P14</f>
        <v>18.5</v>
      </c>
      <c r="H14" s="76">
        <f>Celkovo_nedela_I_kola!Q14</f>
        <v>25</v>
      </c>
      <c r="I14" s="79">
        <f>Celkovo_nedela_I_kola!R14</f>
        <v>25</v>
      </c>
      <c r="J14" s="81"/>
      <c r="K14" s="82"/>
      <c r="L14" s="83"/>
      <c r="M14" s="102">
        <f t="shared" si="0"/>
        <v>34.5</v>
      </c>
      <c r="N14" s="105">
        <f t="shared" si="1"/>
        <v>68</v>
      </c>
      <c r="O14" s="70">
        <f t="shared" si="2"/>
        <v>68</v>
      </c>
      <c r="P14" s="86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3" t="s">
        <v>85</v>
      </c>
      <c r="C15" s="96" t="s">
        <v>119</v>
      </c>
      <c r="D15" s="78">
        <f>Celkovo_sobota_I_kola!P15</f>
        <v>26.5</v>
      </c>
      <c r="E15" s="76">
        <f>Celkovo_sobota_I_kola!Q15</f>
        <v>15</v>
      </c>
      <c r="F15" s="79">
        <f>Celkovo_sobota_I_kola!R15</f>
        <v>15</v>
      </c>
      <c r="G15" s="75">
        <f>Celkovo_nedela_I_kola!P15</f>
        <v>29.5</v>
      </c>
      <c r="H15" s="76">
        <f>Celkovo_nedela_I_kola!Q15</f>
        <v>34</v>
      </c>
      <c r="I15" s="79">
        <f>Celkovo_nedela_I_kola!R15</f>
        <v>34</v>
      </c>
      <c r="J15" s="81"/>
      <c r="K15" s="82"/>
      <c r="L15" s="83"/>
      <c r="M15" s="102">
        <f t="shared" si="0"/>
        <v>56</v>
      </c>
      <c r="N15" s="105">
        <f t="shared" si="1"/>
        <v>49</v>
      </c>
      <c r="O15" s="70">
        <f t="shared" si="2"/>
        <v>49</v>
      </c>
      <c r="P15" s="86">
        <v>8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4" t="s">
        <v>86</v>
      </c>
      <c r="C16" s="96" t="s">
        <v>120</v>
      </c>
      <c r="D16" s="78">
        <f>Celkovo_sobota_I_kola!P16</f>
        <v>32.5</v>
      </c>
      <c r="E16" s="76">
        <f>Celkovo_sobota_I_kola!Q16</f>
        <v>48</v>
      </c>
      <c r="F16" s="79">
        <f>Celkovo_sobota_I_kola!R16</f>
        <v>48</v>
      </c>
      <c r="G16" s="75">
        <f>Celkovo_nedela_I_kola!P16</f>
        <v>31.5</v>
      </c>
      <c r="H16" s="76">
        <f>Celkovo_nedela_I_kola!Q16</f>
        <v>16</v>
      </c>
      <c r="I16" s="79">
        <f>Celkovo_nedela_I_kola!R16</f>
        <v>16</v>
      </c>
      <c r="J16" s="87"/>
      <c r="K16" s="88"/>
      <c r="L16" s="89"/>
      <c r="M16" s="103">
        <f t="shared" si="0"/>
        <v>64</v>
      </c>
      <c r="N16" s="105">
        <f t="shared" si="1"/>
        <v>64</v>
      </c>
      <c r="O16" s="70">
        <f t="shared" si="2"/>
        <v>64</v>
      </c>
      <c r="P16" s="92">
        <v>12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3"/>
      <c r="C17" s="94"/>
      <c r="D17" s="95">
        <f aca="true" t="shared" si="3" ref="D17:M17">SUM(D5:D16)</f>
        <v>312</v>
      </c>
      <c r="E17" s="95">
        <f t="shared" si="3"/>
        <v>411</v>
      </c>
      <c r="F17" s="95">
        <f t="shared" si="3"/>
        <v>411</v>
      </c>
      <c r="G17" s="95">
        <f t="shared" si="3"/>
        <v>312</v>
      </c>
      <c r="H17" s="95">
        <f t="shared" si="3"/>
        <v>254</v>
      </c>
      <c r="I17" s="95">
        <f t="shared" si="3"/>
        <v>254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624</v>
      </c>
      <c r="N17" s="94">
        <f>SUM(N5:N16)</f>
        <v>665</v>
      </c>
      <c r="O17" s="94">
        <f>SUM(O5:O16)</f>
        <v>665</v>
      </c>
      <c r="P17" s="94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4">
      <selection activeCell="A11" sqref="A11:IV11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9" width="12.28125" style="0" customWidth="1"/>
    <col min="10" max="10" width="0.2890625" style="0" customWidth="1"/>
    <col min="11" max="12" width="12.28125" style="0" hidden="1" customWidth="1"/>
    <col min="13" max="13" width="17.421875" style="0" customWidth="1"/>
    <col min="14" max="14" width="11.57421875" style="0" customWidth="1"/>
    <col min="15" max="15" width="13.28125" style="0" customWidth="1"/>
    <col min="16" max="16" width="0.1367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0" t="s">
        <v>106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23" ht="16.5" customHeight="1" thickBot="1">
      <c r="A3" s="5"/>
      <c r="B3" s="128" t="s">
        <v>64</v>
      </c>
      <c r="C3" s="118" t="s">
        <v>2</v>
      </c>
      <c r="D3" s="123" t="s">
        <v>122</v>
      </c>
      <c r="E3" s="124"/>
      <c r="F3" s="124"/>
      <c r="G3" s="125" t="s">
        <v>123</v>
      </c>
      <c r="H3" s="124"/>
      <c r="I3" s="126"/>
      <c r="J3" s="123" t="s">
        <v>96</v>
      </c>
      <c r="K3" s="124"/>
      <c r="L3" s="124"/>
      <c r="M3" s="112" t="s">
        <v>100</v>
      </c>
      <c r="N3" s="114" t="s">
        <v>12</v>
      </c>
      <c r="O3" s="116" t="s">
        <v>70</v>
      </c>
      <c r="P3" s="118" t="s">
        <v>107</v>
      </c>
      <c r="Q3" s="4" t="s">
        <v>72</v>
      </c>
      <c r="R3" s="5"/>
      <c r="S3" s="4" t="s">
        <v>73</v>
      </c>
      <c r="T3" s="4" t="s">
        <v>74</v>
      </c>
      <c r="U3" s="5"/>
      <c r="V3" s="5"/>
      <c r="W3" s="5"/>
    </row>
    <row r="4" spans="1:23" ht="124.5" thickBot="1">
      <c r="A4" s="5"/>
      <c r="B4" s="129"/>
      <c r="C4" s="127"/>
      <c r="D4" s="62" t="s">
        <v>71</v>
      </c>
      <c r="E4" s="58" t="s">
        <v>94</v>
      </c>
      <c r="F4" s="58" t="s">
        <v>95</v>
      </c>
      <c r="G4" s="64" t="s">
        <v>71</v>
      </c>
      <c r="H4" s="58" t="s">
        <v>94</v>
      </c>
      <c r="I4" s="63" t="s">
        <v>95</v>
      </c>
      <c r="J4" s="62" t="s">
        <v>71</v>
      </c>
      <c r="K4" s="58" t="s">
        <v>94</v>
      </c>
      <c r="L4" s="58" t="s">
        <v>95</v>
      </c>
      <c r="M4" s="130"/>
      <c r="N4" s="115"/>
      <c r="O4" s="117"/>
      <c r="P4" s="119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2">
        <v>1</v>
      </c>
      <c r="C5" s="96" t="s">
        <v>118</v>
      </c>
      <c r="D5" s="78">
        <f>'[1]Celkovo_sobota_I_kola'!P14+'[1]Celkovo_nedela_I_kola'!P14</f>
        <v>24</v>
      </c>
      <c r="E5" s="76">
        <f>'[1]Celkovo_sobota_I_kola'!Q14+'[1]Celkovo_nedela_I_kola'!Q14</f>
        <v>532</v>
      </c>
      <c r="F5" s="79">
        <f>'[1]Celkovo_sobota_I_kola'!R14+'[1]Celkovo_nedela_I_kola'!R14</f>
        <v>584.5</v>
      </c>
      <c r="G5" s="75">
        <f>'SO+NE spolu '!M14</f>
        <v>34.5</v>
      </c>
      <c r="H5" s="76">
        <f>'SO+NE spolu '!N14</f>
        <v>68</v>
      </c>
      <c r="I5" s="79">
        <f>'SO+NE spolu '!O14</f>
        <v>68</v>
      </c>
      <c r="J5" s="75"/>
      <c r="K5" s="76"/>
      <c r="L5" s="77"/>
      <c r="M5" s="101">
        <f aca="true" t="shared" si="0" ref="M5:M16">SUM(D5,G5,J5,)</f>
        <v>58.5</v>
      </c>
      <c r="N5" s="104">
        <f aca="true" t="shared" si="1" ref="N5:N16">SUM(E5,H5,K5)</f>
        <v>600</v>
      </c>
      <c r="O5" s="70">
        <f aca="true" t="shared" si="2" ref="O5:O16">SUM(F5,I5,L5)</f>
        <v>652.5</v>
      </c>
      <c r="P5" s="80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3">
        <v>2</v>
      </c>
      <c r="C6" s="96" t="s">
        <v>113</v>
      </c>
      <c r="D6" s="78">
        <f>'[1]Celkovo_sobota_I_kola'!P9+'[1]Celkovo_nedela_I_kola'!P9</f>
        <v>32</v>
      </c>
      <c r="E6" s="76">
        <f>'[1]Celkovo_sobota_I_kola'!Q9+'[1]Celkovo_nedela_I_kola'!Q9</f>
        <v>462</v>
      </c>
      <c r="F6" s="79">
        <f>'[1]Celkovo_sobota_I_kola'!R9+'[1]Celkovo_nedela_I_kola'!R9</f>
        <v>543.5</v>
      </c>
      <c r="G6" s="75">
        <f>'SO+NE spolu '!M9</f>
        <v>55</v>
      </c>
      <c r="H6" s="76">
        <f>'SO+NE spolu '!N9</f>
        <v>71</v>
      </c>
      <c r="I6" s="79">
        <f>'SO+NE spolu '!O9</f>
        <v>71</v>
      </c>
      <c r="J6" s="81"/>
      <c r="K6" s="82"/>
      <c r="L6" s="83"/>
      <c r="M6" s="102">
        <f t="shared" si="0"/>
        <v>87</v>
      </c>
      <c r="N6" s="105">
        <f t="shared" si="1"/>
        <v>533</v>
      </c>
      <c r="O6" s="70">
        <f t="shared" si="2"/>
        <v>614.5</v>
      </c>
      <c r="P6" s="86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3">
        <v>3</v>
      </c>
      <c r="C7" s="96" t="s">
        <v>115</v>
      </c>
      <c r="D7" s="78">
        <f>'[1]Celkovo_sobota_I_kola'!P11+'[1]Celkovo_nedela_I_kola'!P11</f>
        <v>29</v>
      </c>
      <c r="E7" s="76">
        <f>'[1]Celkovo_sobota_I_kola'!Q11+'[1]Celkovo_nedela_I_kola'!Q11</f>
        <v>432</v>
      </c>
      <c r="F7" s="79">
        <f>'[1]Celkovo_sobota_I_kola'!R11+'[1]Celkovo_nedela_I_kola'!R11</f>
        <v>547.5</v>
      </c>
      <c r="G7" s="75">
        <f>'SO+NE spolu '!M11</f>
        <v>62.5</v>
      </c>
      <c r="H7" s="76">
        <f>'SO+NE spolu '!N11</f>
        <v>27</v>
      </c>
      <c r="I7" s="79">
        <f>'SO+NE spolu '!O11</f>
        <v>27</v>
      </c>
      <c r="J7" s="81"/>
      <c r="K7" s="82"/>
      <c r="L7" s="83"/>
      <c r="M7" s="102">
        <f t="shared" si="0"/>
        <v>91.5</v>
      </c>
      <c r="N7" s="105">
        <f t="shared" si="1"/>
        <v>459</v>
      </c>
      <c r="O7" s="70">
        <f t="shared" si="2"/>
        <v>574.5</v>
      </c>
      <c r="P7" s="86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3">
        <v>4</v>
      </c>
      <c r="C8" s="96" t="s">
        <v>114</v>
      </c>
      <c r="D8" s="78">
        <f>'[1]Celkovo_sobota_I_kola'!P10+'[1]Celkovo_nedela_I_kola'!P10</f>
        <v>53</v>
      </c>
      <c r="E8" s="76">
        <f>'[1]Celkovo_sobota_I_kola'!Q10+'[1]Celkovo_nedela_I_kola'!Q10</f>
        <v>346</v>
      </c>
      <c r="F8" s="79">
        <f>'[1]Celkovo_sobota_I_kola'!R10+'[1]Celkovo_nedela_I_kola'!R10</f>
        <v>422.5</v>
      </c>
      <c r="G8" s="75">
        <f>'SO+NE spolu '!M10</f>
        <v>43</v>
      </c>
      <c r="H8" s="76">
        <f>'SO+NE spolu '!N10</f>
        <v>42</v>
      </c>
      <c r="I8" s="79">
        <f>'SO+NE spolu '!O10</f>
        <v>42</v>
      </c>
      <c r="J8" s="81"/>
      <c r="K8" s="82"/>
      <c r="L8" s="83"/>
      <c r="M8" s="102">
        <f t="shared" si="0"/>
        <v>96</v>
      </c>
      <c r="N8" s="105">
        <f t="shared" si="1"/>
        <v>388</v>
      </c>
      <c r="O8" s="70">
        <f t="shared" si="2"/>
        <v>464.5</v>
      </c>
      <c r="P8" s="86">
        <v>4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3">
        <v>5</v>
      </c>
      <c r="C9" s="96" t="s">
        <v>110</v>
      </c>
      <c r="D9" s="78">
        <f>'[1]Celkovo_sobota_I_kola'!P5+'[1]Celkovo_nedela_I_kola'!P5</f>
        <v>46</v>
      </c>
      <c r="E9" s="76">
        <f>'[1]Celkovo_sobota_I_kola'!Q5+'[1]Celkovo_nedela_I_kola'!Q5</f>
        <v>405</v>
      </c>
      <c r="F9" s="79">
        <f>'[1]Celkovo_sobota_I_kola'!R5+'[1]Celkovo_nedela_I_kola'!R5</f>
        <v>471</v>
      </c>
      <c r="G9" s="75">
        <f>'SO+NE spolu '!M5</f>
        <v>52.5</v>
      </c>
      <c r="H9" s="76">
        <f>'SO+NE spolu '!N5</f>
        <v>64</v>
      </c>
      <c r="I9" s="79">
        <f>'SO+NE spolu '!O5</f>
        <v>64</v>
      </c>
      <c r="J9" s="81"/>
      <c r="K9" s="82"/>
      <c r="L9" s="83"/>
      <c r="M9" s="102">
        <f t="shared" si="0"/>
        <v>98.5</v>
      </c>
      <c r="N9" s="105">
        <f t="shared" si="1"/>
        <v>469</v>
      </c>
      <c r="O9" s="70">
        <f t="shared" si="2"/>
        <v>535</v>
      </c>
      <c r="P9" s="86">
        <v>5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3">
        <v>6</v>
      </c>
      <c r="C10" s="96" t="s">
        <v>119</v>
      </c>
      <c r="D10" s="78">
        <f>'[1]Celkovo_sobota_I_kola'!P15+'[1]Celkovo_nedela_I_kola'!P15</f>
        <v>48</v>
      </c>
      <c r="E10" s="76">
        <f>'[1]Celkovo_sobota_I_kola'!Q15+'[1]Celkovo_nedela_I_kola'!Q15</f>
        <v>361</v>
      </c>
      <c r="F10" s="79">
        <f>'[1]Celkovo_sobota_I_kola'!R15+'[1]Celkovo_nedela_I_kola'!R15</f>
        <v>430.5</v>
      </c>
      <c r="G10" s="75">
        <f>'SO+NE spolu '!M15</f>
        <v>56</v>
      </c>
      <c r="H10" s="76">
        <f>'SO+NE spolu '!N15</f>
        <v>49</v>
      </c>
      <c r="I10" s="79">
        <f>'SO+NE spolu '!O15</f>
        <v>49</v>
      </c>
      <c r="J10" s="81"/>
      <c r="K10" s="82"/>
      <c r="L10" s="83"/>
      <c r="M10" s="102">
        <f t="shared" si="0"/>
        <v>104</v>
      </c>
      <c r="N10" s="105">
        <f t="shared" si="1"/>
        <v>410</v>
      </c>
      <c r="O10" s="70">
        <f t="shared" si="2"/>
        <v>479.5</v>
      </c>
      <c r="P10" s="86">
        <v>6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s="146" customFormat="1" ht="18.75" thickBot="1">
      <c r="A11" s="147"/>
      <c r="B11" s="148">
        <v>7</v>
      </c>
      <c r="C11" s="149" t="s">
        <v>117</v>
      </c>
      <c r="D11" s="157">
        <f>'[1]Celkovo_sobota_I_kola'!P13+'[1]Celkovo_nedela_I_kola'!P13</f>
        <v>51</v>
      </c>
      <c r="E11" s="154">
        <f>'[1]Celkovo_sobota_I_kola'!Q13+'[1]Celkovo_nedela_I_kola'!Q13</f>
        <v>364</v>
      </c>
      <c r="F11" s="155">
        <f>'[1]Celkovo_sobota_I_kola'!R13+'[1]Celkovo_nedela_I_kola'!R13</f>
        <v>441</v>
      </c>
      <c r="G11" s="153">
        <f>'SO+NE spolu '!M13</f>
        <v>53.5</v>
      </c>
      <c r="H11" s="154">
        <f>'SO+NE spolu '!N13</f>
        <v>62</v>
      </c>
      <c r="I11" s="155">
        <f>'SO+NE spolu '!O13</f>
        <v>62</v>
      </c>
      <c r="J11" s="162"/>
      <c r="K11" s="151"/>
      <c r="L11" s="163"/>
      <c r="M11" s="164">
        <f t="shared" si="0"/>
        <v>104.5</v>
      </c>
      <c r="N11" s="165">
        <f t="shared" si="1"/>
        <v>426</v>
      </c>
      <c r="O11" s="160">
        <f t="shared" si="2"/>
        <v>503</v>
      </c>
      <c r="P11" s="161">
        <v>7</v>
      </c>
      <c r="Q11" s="147">
        <v>7</v>
      </c>
      <c r="R11" s="147"/>
      <c r="S11" s="147">
        <v>18</v>
      </c>
      <c r="T11" s="147">
        <v>6</v>
      </c>
      <c r="U11" s="147"/>
      <c r="V11" s="147"/>
      <c r="W11" s="147"/>
    </row>
    <row r="12" spans="1:23" ht="18.75" thickBot="1">
      <c r="A12" s="5"/>
      <c r="B12" s="73">
        <v>8</v>
      </c>
      <c r="C12" s="96" t="s">
        <v>111</v>
      </c>
      <c r="D12" s="78">
        <f>'[1]Celkovo_sobota_I_kola'!P7+'[1]Celkovo_nedela_I_kola'!P7</f>
        <v>66</v>
      </c>
      <c r="E12" s="76">
        <f>'[1]Celkovo_sobota_I_kola'!Q7+'[1]Celkovo_nedela_I_kola'!Q7</f>
        <v>252</v>
      </c>
      <c r="F12" s="79">
        <f>'[1]Celkovo_sobota_I_kola'!R7+'[1]Celkovo_nedela_I_kola'!R7</f>
        <v>346.5</v>
      </c>
      <c r="G12" s="75">
        <f>'SO+NE spolu '!M7</f>
        <v>41.5</v>
      </c>
      <c r="H12" s="76">
        <f>'SO+NE spolu '!N7</f>
        <v>61</v>
      </c>
      <c r="I12" s="79">
        <f>'SO+NE spolu '!O7</f>
        <v>61</v>
      </c>
      <c r="J12" s="81"/>
      <c r="K12" s="82"/>
      <c r="L12" s="83"/>
      <c r="M12" s="102">
        <f t="shared" si="0"/>
        <v>107.5</v>
      </c>
      <c r="N12" s="105">
        <f t="shared" si="1"/>
        <v>313</v>
      </c>
      <c r="O12" s="70">
        <f t="shared" si="2"/>
        <v>407.5</v>
      </c>
      <c r="P12" s="86">
        <v>8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3">
        <v>9</v>
      </c>
      <c r="C13" s="96" t="s">
        <v>121</v>
      </c>
      <c r="D13" s="78">
        <f>'[1]Celkovo_sobota_I_kola'!P6+'[1]Celkovo_nedela_I_kola'!P6</f>
        <v>67</v>
      </c>
      <c r="E13" s="76">
        <f>'[1]Celkovo_sobota_I_kola'!Q6+'[1]Celkovo_nedela_I_kola'!Q6</f>
        <v>303</v>
      </c>
      <c r="F13" s="79">
        <f>'[1]Celkovo_sobota_I_kola'!R6+'[1]Celkovo_nedela_I_kola'!R6</f>
        <v>347.5</v>
      </c>
      <c r="G13" s="75">
        <f>'SO+NE spolu '!M6</f>
        <v>46.5</v>
      </c>
      <c r="H13" s="76">
        <f>'SO+NE spolu '!N6</f>
        <v>53</v>
      </c>
      <c r="I13" s="79">
        <f>'SO+NE spolu '!O6</f>
        <v>53</v>
      </c>
      <c r="J13" s="81"/>
      <c r="K13" s="82"/>
      <c r="L13" s="83"/>
      <c r="M13" s="102">
        <f t="shared" si="0"/>
        <v>113.5</v>
      </c>
      <c r="N13" s="105">
        <f t="shared" si="1"/>
        <v>356</v>
      </c>
      <c r="O13" s="70">
        <f t="shared" si="2"/>
        <v>400.5</v>
      </c>
      <c r="P13" s="86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3">
        <v>10</v>
      </c>
      <c r="C14" s="96" t="s">
        <v>112</v>
      </c>
      <c r="D14" s="78">
        <f>'[1]Celkovo_sobota_I_kola'!P8+'[1]Celkovo_nedela_I_kola'!P8</f>
        <v>65</v>
      </c>
      <c r="E14" s="76">
        <f>'[1]Celkovo_sobota_I_kola'!Q8+'[1]Celkovo_nedela_I_kola'!Q8</f>
        <v>236</v>
      </c>
      <c r="F14" s="79">
        <f>'[1]Celkovo_sobota_I_kola'!R8+'[1]Celkovo_nedela_I_kola'!R8</f>
        <v>336</v>
      </c>
      <c r="G14" s="75">
        <f>'SO+NE spolu '!M8</f>
        <v>56</v>
      </c>
      <c r="H14" s="76">
        <f>'SO+NE spolu '!N8</f>
        <v>47</v>
      </c>
      <c r="I14" s="79">
        <f>'SO+NE spolu '!O8</f>
        <v>47</v>
      </c>
      <c r="J14" s="81"/>
      <c r="K14" s="82"/>
      <c r="L14" s="83"/>
      <c r="M14" s="102">
        <f t="shared" si="0"/>
        <v>121</v>
      </c>
      <c r="N14" s="105">
        <f t="shared" si="1"/>
        <v>283</v>
      </c>
      <c r="O14" s="70">
        <f t="shared" si="2"/>
        <v>383</v>
      </c>
      <c r="P14" s="86">
        <v>10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3">
        <v>11</v>
      </c>
      <c r="C15" s="96" t="s">
        <v>116</v>
      </c>
      <c r="D15" s="78">
        <f>'[1]Celkovo_sobota_I_kola'!P12+'[1]Celkovo_nedela_I_kola'!P12</f>
        <v>65</v>
      </c>
      <c r="E15" s="76">
        <f>'[1]Celkovo_sobota_I_kola'!Q12+'[1]Celkovo_nedela_I_kola'!Q12</f>
        <v>251</v>
      </c>
      <c r="F15" s="79">
        <f>'[1]Celkovo_sobota_I_kola'!R12+'[1]Celkovo_nedela_I_kola'!R12</f>
        <v>340</v>
      </c>
      <c r="G15" s="75">
        <f>'SO+NE spolu '!M12</f>
        <v>59</v>
      </c>
      <c r="H15" s="76">
        <f>'SO+NE spolu '!N12</f>
        <v>57</v>
      </c>
      <c r="I15" s="79">
        <f>'SO+NE spolu '!O12</f>
        <v>57</v>
      </c>
      <c r="J15" s="81"/>
      <c r="K15" s="82"/>
      <c r="L15" s="83"/>
      <c r="M15" s="102">
        <f t="shared" si="0"/>
        <v>124</v>
      </c>
      <c r="N15" s="105">
        <f t="shared" si="1"/>
        <v>308</v>
      </c>
      <c r="O15" s="70">
        <f t="shared" si="2"/>
        <v>397</v>
      </c>
      <c r="P15" s="86">
        <v>11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4" t="s">
        <v>86</v>
      </c>
      <c r="C16" s="96" t="s">
        <v>120</v>
      </c>
      <c r="D16" s="78">
        <f>'[1]Celkovo_sobota_I_kola'!P16+'[1]Celkovo_nedela_I_kola'!P16</f>
        <v>78</v>
      </c>
      <c r="E16" s="76">
        <f>'[1]Celkovo_sobota_I_kola'!Q16+'[1]Celkovo_nedela_I_kola'!Q16</f>
        <v>198</v>
      </c>
      <c r="F16" s="79">
        <f>'[1]Celkovo_sobota_I_kola'!R16+'[1]Celkovo_nedela_I_kola'!R16</f>
        <v>248</v>
      </c>
      <c r="G16" s="75">
        <f>'SO+NE spolu '!M16</f>
        <v>64</v>
      </c>
      <c r="H16" s="76">
        <f>'SO+NE spolu '!N16</f>
        <v>64</v>
      </c>
      <c r="I16" s="79">
        <f>'SO+NE spolu '!O16</f>
        <v>64</v>
      </c>
      <c r="J16" s="87"/>
      <c r="K16" s="88"/>
      <c r="L16" s="89"/>
      <c r="M16" s="103">
        <f t="shared" si="0"/>
        <v>142</v>
      </c>
      <c r="N16" s="105">
        <f t="shared" si="1"/>
        <v>262</v>
      </c>
      <c r="O16" s="70">
        <f t="shared" si="2"/>
        <v>312</v>
      </c>
      <c r="P16" s="92">
        <v>12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3"/>
      <c r="C17" s="94"/>
      <c r="D17" s="95">
        <f>SUM(D5:D16)</f>
        <v>624</v>
      </c>
      <c r="E17" s="95">
        <f aca="true" t="shared" si="3" ref="E17:M17">SUM(E5:E16)</f>
        <v>4142</v>
      </c>
      <c r="F17" s="95">
        <f t="shared" si="3"/>
        <v>5058.5</v>
      </c>
      <c r="G17" s="95">
        <f t="shared" si="3"/>
        <v>624</v>
      </c>
      <c r="H17" s="95">
        <f t="shared" si="3"/>
        <v>665</v>
      </c>
      <c r="I17" s="95">
        <f t="shared" si="3"/>
        <v>665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1248</v>
      </c>
      <c r="N17" s="94">
        <f>SUM(N5:N16)</f>
        <v>4807</v>
      </c>
      <c r="O17" s="94"/>
      <c r="P17" s="94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E12" sqref="A12:IV12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00390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6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51</v>
      </c>
      <c r="C4" s="17" t="s">
        <v>93</v>
      </c>
      <c r="D4" s="107" t="s">
        <v>148</v>
      </c>
      <c r="E4" s="59" t="s">
        <v>134</v>
      </c>
      <c r="F4" s="22" t="s">
        <v>37</v>
      </c>
      <c r="G4" s="29">
        <v>5</v>
      </c>
      <c r="H4" s="29">
        <v>5</v>
      </c>
      <c r="I4" s="49">
        <f aca="true" t="shared" si="0" ref="I4:I15">COUNTIF(G$4:G$15,"&lt;"&amp;G4)*ROWS(G$4:G$15)+COUNTIF(H$4:H$15,"&lt;"&amp;H4)</f>
        <v>117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29">
        <v>3</v>
      </c>
      <c r="L4" s="29">
        <v>3</v>
      </c>
      <c r="M4" s="49">
        <f aca="true" t="shared" si="2" ref="M4:M15">COUNTIF(K$4:K$15,"&lt;"&amp;K4)*ROWS(K$4:K$15)+COUNTIF(L$4:L$15,"&lt;"&amp;L4)</f>
        <v>65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6">
        <f aca="true" t="shared" si="4" ref="O4:O15">SUM(J4,N4)</f>
        <v>6.5</v>
      </c>
      <c r="P4" s="43">
        <f aca="true" t="shared" si="5" ref="P4:P15">SUM(K4,G4)</f>
        <v>8</v>
      </c>
      <c r="Q4" s="30">
        <f aca="true" t="shared" si="6" ref="Q4:Q15">SUM(L4,H4)</f>
        <v>8</v>
      </c>
      <c r="R4" s="34">
        <f aca="true" t="shared" si="7" ref="R4:R15">(COUNTIF(O$4:O$15,"&gt;"&amp;O4)*ROWS(O$4:O$14)+COUNTIF(P$4:P$15,"&lt;"&amp;P4))*ROWS(O$4:O$15)+COUNTIF(Q$4:Q$15,"&lt;"&amp;Q4)</f>
        <v>1318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2.5</v>
      </c>
      <c r="T4" s="37">
        <v>42.5</v>
      </c>
    </row>
    <row r="5" spans="2:20" ht="18.75">
      <c r="B5" s="19" t="s">
        <v>58</v>
      </c>
      <c r="C5" s="1" t="s">
        <v>60</v>
      </c>
      <c r="D5" s="98" t="s">
        <v>147</v>
      </c>
      <c r="E5" s="60" t="s">
        <v>121</v>
      </c>
      <c r="F5" s="23" t="s">
        <v>44</v>
      </c>
      <c r="G5" s="31">
        <v>1</v>
      </c>
      <c r="H5" s="31">
        <v>1</v>
      </c>
      <c r="I5" s="50">
        <f t="shared" si="0"/>
        <v>0</v>
      </c>
      <c r="J5" s="53">
        <f t="shared" si="1"/>
        <v>10.5</v>
      </c>
      <c r="K5" s="31">
        <v>2</v>
      </c>
      <c r="L5" s="31">
        <v>2</v>
      </c>
      <c r="M5" s="50">
        <f t="shared" si="2"/>
        <v>26</v>
      </c>
      <c r="N5" s="53">
        <f t="shared" si="3"/>
        <v>9</v>
      </c>
      <c r="O5" s="47">
        <f t="shared" si="4"/>
        <v>19.5</v>
      </c>
      <c r="P5" s="44">
        <f t="shared" si="5"/>
        <v>3</v>
      </c>
      <c r="Q5" s="28">
        <f t="shared" si="6"/>
        <v>3</v>
      </c>
      <c r="R5" s="35">
        <f t="shared" si="7"/>
        <v>145</v>
      </c>
      <c r="S5" s="41">
        <f t="shared" si="8"/>
        <v>11</v>
      </c>
      <c r="T5" s="38">
        <v>0</v>
      </c>
    </row>
    <row r="6" spans="2:20" ht="18.75">
      <c r="B6" s="19" t="s">
        <v>57</v>
      </c>
      <c r="C6" s="1" t="s">
        <v>54</v>
      </c>
      <c r="D6" s="98" t="s">
        <v>151</v>
      </c>
      <c r="E6" s="60" t="s">
        <v>111</v>
      </c>
      <c r="F6" s="23" t="s">
        <v>47</v>
      </c>
      <c r="G6" s="31">
        <v>5</v>
      </c>
      <c r="H6" s="31">
        <v>5</v>
      </c>
      <c r="I6" s="50">
        <f t="shared" si="0"/>
        <v>117</v>
      </c>
      <c r="J6" s="53">
        <f t="shared" si="1"/>
        <v>2</v>
      </c>
      <c r="K6" s="31">
        <v>1</v>
      </c>
      <c r="L6" s="31">
        <v>1</v>
      </c>
      <c r="M6" s="50">
        <f t="shared" si="2"/>
        <v>13</v>
      </c>
      <c r="N6" s="53">
        <f t="shared" si="3"/>
        <v>11</v>
      </c>
      <c r="O6" s="47">
        <f t="shared" si="4"/>
        <v>13</v>
      </c>
      <c r="P6" s="44">
        <f t="shared" si="5"/>
        <v>6</v>
      </c>
      <c r="Q6" s="28">
        <f t="shared" si="6"/>
        <v>6</v>
      </c>
      <c r="R6" s="35">
        <f t="shared" si="7"/>
        <v>883</v>
      </c>
      <c r="S6" s="41">
        <f t="shared" si="8"/>
        <v>6</v>
      </c>
      <c r="T6" s="38">
        <v>25</v>
      </c>
    </row>
    <row r="7" spans="2:20" ht="18.75">
      <c r="B7" s="19" t="s">
        <v>92</v>
      </c>
      <c r="C7" s="1" t="s">
        <v>53</v>
      </c>
      <c r="D7" s="98" t="s">
        <v>143</v>
      </c>
      <c r="E7" s="60" t="s">
        <v>112</v>
      </c>
      <c r="F7" s="23" t="s">
        <v>40</v>
      </c>
      <c r="G7" s="31">
        <v>3</v>
      </c>
      <c r="H7" s="31">
        <v>3</v>
      </c>
      <c r="I7" s="50">
        <f t="shared" si="0"/>
        <v>78</v>
      </c>
      <c r="J7" s="53">
        <f t="shared" si="1"/>
        <v>5</v>
      </c>
      <c r="K7" s="31">
        <v>3</v>
      </c>
      <c r="L7" s="31">
        <v>3</v>
      </c>
      <c r="M7" s="50">
        <f t="shared" si="2"/>
        <v>65</v>
      </c>
      <c r="N7" s="53">
        <f t="shared" si="3"/>
        <v>4.5</v>
      </c>
      <c r="O7" s="47">
        <f t="shared" si="4"/>
        <v>9.5</v>
      </c>
      <c r="P7" s="44">
        <f t="shared" si="5"/>
        <v>6</v>
      </c>
      <c r="Q7" s="28">
        <f t="shared" si="6"/>
        <v>6</v>
      </c>
      <c r="R7" s="35">
        <f t="shared" si="7"/>
        <v>1147</v>
      </c>
      <c r="S7" s="41">
        <f t="shared" si="8"/>
        <v>4</v>
      </c>
      <c r="T7" s="38">
        <v>35</v>
      </c>
    </row>
    <row r="8" spans="2:20" ht="18.75">
      <c r="B8" s="19" t="s">
        <v>60</v>
      </c>
      <c r="C8" s="1" t="s">
        <v>58</v>
      </c>
      <c r="D8" s="98" t="s">
        <v>153</v>
      </c>
      <c r="E8" s="60" t="s">
        <v>113</v>
      </c>
      <c r="F8" s="23" t="s">
        <v>49</v>
      </c>
      <c r="G8" s="31">
        <v>1</v>
      </c>
      <c r="H8" s="31">
        <v>1</v>
      </c>
      <c r="I8" s="50">
        <f t="shared" si="0"/>
        <v>0</v>
      </c>
      <c r="J8" s="53">
        <f t="shared" si="1"/>
        <v>10.5</v>
      </c>
      <c r="K8" s="31">
        <v>3</v>
      </c>
      <c r="L8" s="31">
        <v>3</v>
      </c>
      <c r="M8" s="50">
        <f t="shared" si="2"/>
        <v>65</v>
      </c>
      <c r="N8" s="53">
        <f t="shared" si="3"/>
        <v>4.5</v>
      </c>
      <c r="O8" s="47">
        <f t="shared" si="4"/>
        <v>15</v>
      </c>
      <c r="P8" s="44">
        <f t="shared" si="5"/>
        <v>4</v>
      </c>
      <c r="Q8" s="28">
        <f t="shared" si="6"/>
        <v>4</v>
      </c>
      <c r="R8" s="35">
        <f t="shared" si="7"/>
        <v>422</v>
      </c>
      <c r="S8" s="41">
        <f t="shared" si="8"/>
        <v>8.5</v>
      </c>
      <c r="T8" s="38">
        <v>12.5</v>
      </c>
    </row>
    <row r="9" spans="2:20" ht="18.75">
      <c r="B9" s="19" t="s">
        <v>52</v>
      </c>
      <c r="C9" s="1" t="s">
        <v>55</v>
      </c>
      <c r="D9" s="98" t="s">
        <v>144</v>
      </c>
      <c r="E9" s="60" t="s">
        <v>114</v>
      </c>
      <c r="F9" s="23" t="s">
        <v>41</v>
      </c>
      <c r="G9" s="31">
        <v>5</v>
      </c>
      <c r="H9" s="31">
        <v>5</v>
      </c>
      <c r="I9" s="50">
        <f t="shared" si="0"/>
        <v>117</v>
      </c>
      <c r="J9" s="53">
        <f t="shared" si="1"/>
        <v>2</v>
      </c>
      <c r="K9" s="31">
        <v>3</v>
      </c>
      <c r="L9" s="31">
        <v>3</v>
      </c>
      <c r="M9" s="50">
        <f t="shared" si="2"/>
        <v>65</v>
      </c>
      <c r="N9" s="53">
        <f t="shared" si="3"/>
        <v>4.5</v>
      </c>
      <c r="O9" s="47">
        <f t="shared" si="4"/>
        <v>6.5</v>
      </c>
      <c r="P9" s="44">
        <f t="shared" si="5"/>
        <v>8</v>
      </c>
      <c r="Q9" s="28">
        <f t="shared" si="6"/>
        <v>8</v>
      </c>
      <c r="R9" s="35">
        <f t="shared" si="7"/>
        <v>1318</v>
      </c>
      <c r="S9" s="41">
        <f t="shared" si="8"/>
        <v>2.5</v>
      </c>
      <c r="T9" s="38">
        <v>42.5</v>
      </c>
    </row>
    <row r="10" spans="2:20" ht="18.75">
      <c r="B10" s="19" t="s">
        <v>59</v>
      </c>
      <c r="C10" s="1" t="s">
        <v>56</v>
      </c>
      <c r="D10" s="98" t="s">
        <v>152</v>
      </c>
      <c r="E10" s="60" t="s">
        <v>115</v>
      </c>
      <c r="F10" s="23" t="s">
        <v>48</v>
      </c>
      <c r="G10" s="31">
        <v>1</v>
      </c>
      <c r="H10" s="31">
        <v>1</v>
      </c>
      <c r="I10" s="50">
        <f t="shared" si="0"/>
        <v>0</v>
      </c>
      <c r="J10" s="53">
        <f t="shared" si="1"/>
        <v>10.5</v>
      </c>
      <c r="K10" s="31">
        <v>3</v>
      </c>
      <c r="L10" s="31">
        <v>3</v>
      </c>
      <c r="M10" s="50">
        <f t="shared" si="2"/>
        <v>65</v>
      </c>
      <c r="N10" s="53">
        <f t="shared" si="3"/>
        <v>4.5</v>
      </c>
      <c r="O10" s="47">
        <f t="shared" si="4"/>
        <v>15</v>
      </c>
      <c r="P10" s="44">
        <f t="shared" si="5"/>
        <v>4</v>
      </c>
      <c r="Q10" s="28">
        <f t="shared" si="6"/>
        <v>4</v>
      </c>
      <c r="R10" s="35">
        <f t="shared" si="7"/>
        <v>422</v>
      </c>
      <c r="S10" s="41">
        <f t="shared" si="8"/>
        <v>8.5</v>
      </c>
      <c r="T10" s="38">
        <v>12.5</v>
      </c>
    </row>
    <row r="11" spans="2:20" ht="18.75">
      <c r="B11" s="19" t="s">
        <v>53</v>
      </c>
      <c r="C11" s="1" t="s">
        <v>50</v>
      </c>
      <c r="D11" s="98" t="s">
        <v>149</v>
      </c>
      <c r="E11" s="60" t="s">
        <v>141</v>
      </c>
      <c r="F11" s="23" t="s">
        <v>45</v>
      </c>
      <c r="G11" s="31">
        <v>3</v>
      </c>
      <c r="H11" s="31">
        <v>3</v>
      </c>
      <c r="I11" s="50">
        <f t="shared" si="0"/>
        <v>78</v>
      </c>
      <c r="J11" s="53">
        <f t="shared" si="1"/>
        <v>5</v>
      </c>
      <c r="K11" s="31">
        <v>2</v>
      </c>
      <c r="L11" s="31">
        <v>2</v>
      </c>
      <c r="M11" s="50">
        <f t="shared" si="2"/>
        <v>26</v>
      </c>
      <c r="N11" s="53">
        <f t="shared" si="3"/>
        <v>9</v>
      </c>
      <c r="O11" s="47">
        <f t="shared" si="4"/>
        <v>14</v>
      </c>
      <c r="P11" s="44">
        <f t="shared" si="5"/>
        <v>5</v>
      </c>
      <c r="Q11" s="28">
        <f t="shared" si="6"/>
        <v>5</v>
      </c>
      <c r="R11" s="35">
        <f t="shared" si="7"/>
        <v>725</v>
      </c>
      <c r="S11" s="41">
        <f t="shared" si="8"/>
        <v>7</v>
      </c>
      <c r="T11" s="38">
        <v>20</v>
      </c>
    </row>
    <row r="12" spans="2:20" s="146" customFormat="1" ht="18.75">
      <c r="B12" s="131" t="s">
        <v>55</v>
      </c>
      <c r="C12" s="132" t="s">
        <v>52</v>
      </c>
      <c r="D12" s="133" t="s">
        <v>150</v>
      </c>
      <c r="E12" s="134" t="s">
        <v>117</v>
      </c>
      <c r="F12" s="135" t="s">
        <v>46</v>
      </c>
      <c r="G12" s="136">
        <v>2</v>
      </c>
      <c r="H12" s="136">
        <v>2</v>
      </c>
      <c r="I12" s="137">
        <f t="shared" si="0"/>
        <v>52</v>
      </c>
      <c r="J12" s="138">
        <f t="shared" si="1"/>
        <v>7.5</v>
      </c>
      <c r="K12" s="136">
        <v>3</v>
      </c>
      <c r="L12" s="136">
        <v>3</v>
      </c>
      <c r="M12" s="137">
        <f t="shared" si="2"/>
        <v>65</v>
      </c>
      <c r="N12" s="138">
        <f t="shared" si="3"/>
        <v>4.5</v>
      </c>
      <c r="O12" s="140">
        <f t="shared" si="4"/>
        <v>12</v>
      </c>
      <c r="P12" s="141">
        <f t="shared" si="5"/>
        <v>5</v>
      </c>
      <c r="Q12" s="142">
        <f t="shared" si="6"/>
        <v>5</v>
      </c>
      <c r="R12" s="143">
        <f t="shared" si="7"/>
        <v>989</v>
      </c>
      <c r="S12" s="144">
        <f t="shared" si="8"/>
        <v>5</v>
      </c>
      <c r="T12" s="145">
        <v>30</v>
      </c>
    </row>
    <row r="13" spans="2:20" ht="18.75">
      <c r="B13" s="19" t="s">
        <v>62</v>
      </c>
      <c r="C13" s="1" t="s">
        <v>51</v>
      </c>
      <c r="D13" s="98" t="s">
        <v>154</v>
      </c>
      <c r="E13" s="60" t="s">
        <v>118</v>
      </c>
      <c r="F13" s="23" t="s">
        <v>38</v>
      </c>
      <c r="G13" s="31">
        <v>2</v>
      </c>
      <c r="H13" s="31">
        <v>2</v>
      </c>
      <c r="I13" s="50">
        <f t="shared" si="0"/>
        <v>52</v>
      </c>
      <c r="J13" s="53">
        <f t="shared" si="1"/>
        <v>7.5</v>
      </c>
      <c r="K13" s="31">
        <v>2</v>
      </c>
      <c r="L13" s="31">
        <v>2</v>
      </c>
      <c r="M13" s="50">
        <f t="shared" si="2"/>
        <v>26</v>
      </c>
      <c r="N13" s="53">
        <f t="shared" si="3"/>
        <v>9</v>
      </c>
      <c r="O13" s="47">
        <f t="shared" si="4"/>
        <v>16.5</v>
      </c>
      <c r="P13" s="44">
        <f t="shared" si="5"/>
        <v>4</v>
      </c>
      <c r="Q13" s="28">
        <f t="shared" si="6"/>
        <v>4</v>
      </c>
      <c r="R13" s="35">
        <f t="shared" si="7"/>
        <v>290</v>
      </c>
      <c r="S13" s="41">
        <f t="shared" si="8"/>
        <v>10</v>
      </c>
      <c r="T13" s="38">
        <v>5</v>
      </c>
    </row>
    <row r="14" spans="2:20" ht="18.75">
      <c r="B14" s="19" t="s">
        <v>56</v>
      </c>
      <c r="C14" s="1" t="s">
        <v>59</v>
      </c>
      <c r="D14" s="7" t="s">
        <v>146</v>
      </c>
      <c r="E14" s="60" t="s">
        <v>119</v>
      </c>
      <c r="F14" s="23" t="s">
        <v>43</v>
      </c>
      <c r="G14" s="31">
        <v>3</v>
      </c>
      <c r="H14" s="31">
        <v>3</v>
      </c>
      <c r="I14" s="50">
        <f t="shared" si="0"/>
        <v>78</v>
      </c>
      <c r="J14" s="53">
        <f t="shared" si="1"/>
        <v>5</v>
      </c>
      <c r="K14" s="31">
        <v>4</v>
      </c>
      <c r="L14" s="31">
        <v>4</v>
      </c>
      <c r="M14" s="50">
        <f t="shared" si="2"/>
        <v>143</v>
      </c>
      <c r="N14" s="53">
        <f t="shared" si="3"/>
        <v>1</v>
      </c>
      <c r="O14" s="47">
        <f t="shared" si="4"/>
        <v>6</v>
      </c>
      <c r="P14" s="44">
        <f t="shared" si="5"/>
        <v>7</v>
      </c>
      <c r="Q14" s="28">
        <f t="shared" si="6"/>
        <v>7</v>
      </c>
      <c r="R14" s="35">
        <f t="shared" si="7"/>
        <v>1569</v>
      </c>
      <c r="S14" s="41">
        <f t="shared" si="8"/>
        <v>1</v>
      </c>
      <c r="T14" s="38">
        <v>50</v>
      </c>
    </row>
    <row r="15" spans="2:20" ht="19.5" thickBot="1">
      <c r="B15" s="20" t="s">
        <v>54</v>
      </c>
      <c r="C15" s="21" t="s">
        <v>57</v>
      </c>
      <c r="D15" s="100" t="s">
        <v>145</v>
      </c>
      <c r="E15" s="61" t="s">
        <v>120</v>
      </c>
      <c r="F15" s="24" t="s">
        <v>42</v>
      </c>
      <c r="G15" s="32">
        <v>1</v>
      </c>
      <c r="H15" s="32">
        <v>1</v>
      </c>
      <c r="I15" s="51">
        <f t="shared" si="0"/>
        <v>0</v>
      </c>
      <c r="J15" s="54">
        <f t="shared" si="1"/>
        <v>10.5</v>
      </c>
      <c r="K15" s="32">
        <v>0</v>
      </c>
      <c r="L15" s="32">
        <v>0</v>
      </c>
      <c r="M15" s="51">
        <f t="shared" si="2"/>
        <v>0</v>
      </c>
      <c r="N15" s="54">
        <f t="shared" si="3"/>
        <v>12</v>
      </c>
      <c r="O15" s="48">
        <f t="shared" si="4"/>
        <v>22.5</v>
      </c>
      <c r="P15" s="45">
        <f t="shared" si="5"/>
        <v>1</v>
      </c>
      <c r="Q15" s="33">
        <f t="shared" si="6"/>
        <v>1</v>
      </c>
      <c r="R15" s="36">
        <f t="shared" si="7"/>
        <v>0</v>
      </c>
      <c r="S15" s="42">
        <f t="shared" si="8"/>
        <v>12</v>
      </c>
      <c r="T15" s="39">
        <v>0</v>
      </c>
    </row>
    <row r="16" spans="2:20" ht="12.75">
      <c r="B16" s="97"/>
      <c r="C16" s="97"/>
      <c r="D16" s="97"/>
      <c r="E16" s="97"/>
      <c r="F16" s="97"/>
      <c r="G16" s="97">
        <f>SUM(G4:G15)</f>
        <v>32</v>
      </c>
      <c r="H16" s="97"/>
      <c r="I16" s="97"/>
      <c r="J16" s="97">
        <f>SUM(J4:J15)</f>
        <v>78</v>
      </c>
      <c r="K16" s="97">
        <f>SUM(K4:K15)</f>
        <v>29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61</v>
      </c>
      <c r="Q16" s="97"/>
      <c r="R16" s="97"/>
      <c r="S16" s="97">
        <f>SUM(S4:S15)</f>
        <v>78</v>
      </c>
      <c r="T16" s="97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281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126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23</v>
      </c>
      <c r="C4" s="17" t="s">
        <v>34</v>
      </c>
      <c r="D4" s="18" t="s">
        <v>159</v>
      </c>
      <c r="E4" s="59" t="s">
        <v>134</v>
      </c>
      <c r="F4" s="22" t="s">
        <v>19</v>
      </c>
      <c r="G4" s="29">
        <v>1</v>
      </c>
      <c r="H4" s="29">
        <v>1</v>
      </c>
      <c r="I4" s="49">
        <f aca="true" t="shared" si="0" ref="I4:I15">COUNTIF(G$4:G$15,"&lt;"&amp;G4)*ROWS(G$4:G$15)+COUNTIF(H$4:H$15,"&lt;"&amp;H4)</f>
        <v>0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11</v>
      </c>
      <c r="K4" s="29">
        <v>2</v>
      </c>
      <c r="L4" s="29">
        <v>2</v>
      </c>
      <c r="M4" s="49">
        <f aca="true" t="shared" si="2" ref="M4:M15">COUNTIF(K$4:K$15,"&lt;"&amp;K4)*ROWS(K$4:K$15)+COUNTIF(L$4:L$15,"&lt;"&amp;L4)</f>
        <v>117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3</v>
      </c>
      <c r="O4" s="46">
        <f aca="true" t="shared" si="4" ref="O4:O15">SUM(J4,N4)</f>
        <v>14</v>
      </c>
      <c r="P4" s="43">
        <f aca="true" t="shared" si="5" ref="P4:P15">SUM(K4,G4)</f>
        <v>3</v>
      </c>
      <c r="Q4" s="30">
        <f aca="true" t="shared" si="6" ref="Q4:Q15">SUM(L4,H4)</f>
        <v>3</v>
      </c>
      <c r="R4" s="34">
        <f aca="true" t="shared" si="7" ref="R4:R15">(COUNTIF(O$4:O$15,"&gt;"&amp;O4)*ROWS(O$4:O$14)+COUNTIF(P$4:P$15,"&lt;"&amp;P4))*ROWS(O$4:O$15)+COUNTIF(Q$4:Q$15,"&lt;"&amp;Q4)</f>
        <v>554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8</v>
      </c>
      <c r="T4" s="37">
        <v>15</v>
      </c>
    </row>
    <row r="5" spans="2:20" ht="18.75">
      <c r="B5" s="19" t="s">
        <v>17</v>
      </c>
      <c r="C5" s="1" t="s">
        <v>32</v>
      </c>
      <c r="D5" s="98" t="s">
        <v>157</v>
      </c>
      <c r="E5" s="60" t="s">
        <v>121</v>
      </c>
      <c r="F5" s="23" t="s">
        <v>27</v>
      </c>
      <c r="G5" s="31">
        <v>6</v>
      </c>
      <c r="H5" s="31">
        <v>6</v>
      </c>
      <c r="I5" s="50">
        <f t="shared" si="0"/>
        <v>130</v>
      </c>
      <c r="J5" s="53">
        <f t="shared" si="1"/>
        <v>2</v>
      </c>
      <c r="K5" s="31">
        <v>1</v>
      </c>
      <c r="L5" s="31">
        <v>1</v>
      </c>
      <c r="M5" s="50">
        <f t="shared" si="2"/>
        <v>52</v>
      </c>
      <c r="N5" s="53">
        <f t="shared" si="3"/>
        <v>6</v>
      </c>
      <c r="O5" s="47">
        <f t="shared" si="4"/>
        <v>8</v>
      </c>
      <c r="P5" s="44">
        <f t="shared" si="5"/>
        <v>7</v>
      </c>
      <c r="Q5" s="28">
        <f t="shared" si="6"/>
        <v>7</v>
      </c>
      <c r="R5" s="35">
        <f t="shared" si="7"/>
        <v>1437</v>
      </c>
      <c r="S5" s="41">
        <f t="shared" si="8"/>
        <v>2</v>
      </c>
      <c r="T5" s="38">
        <v>45</v>
      </c>
    </row>
    <row r="6" spans="2:20" ht="18.75">
      <c r="B6" s="19" t="s">
        <v>35</v>
      </c>
      <c r="C6" s="1" t="s">
        <v>26</v>
      </c>
      <c r="D6" s="98" t="s">
        <v>167</v>
      </c>
      <c r="E6" s="60" t="s">
        <v>111</v>
      </c>
      <c r="F6" s="23" t="s">
        <v>18</v>
      </c>
      <c r="G6" s="31">
        <v>8</v>
      </c>
      <c r="H6" s="31">
        <v>8</v>
      </c>
      <c r="I6" s="50">
        <f t="shared" si="0"/>
        <v>143</v>
      </c>
      <c r="J6" s="53">
        <f t="shared" si="1"/>
        <v>1</v>
      </c>
      <c r="K6" s="31">
        <v>1</v>
      </c>
      <c r="L6" s="31">
        <v>1</v>
      </c>
      <c r="M6" s="50">
        <f t="shared" si="2"/>
        <v>52</v>
      </c>
      <c r="N6" s="53">
        <f t="shared" si="3"/>
        <v>6</v>
      </c>
      <c r="O6" s="47">
        <f t="shared" si="4"/>
        <v>7</v>
      </c>
      <c r="P6" s="44">
        <f t="shared" si="5"/>
        <v>9</v>
      </c>
      <c r="Q6" s="28">
        <f t="shared" si="6"/>
        <v>9</v>
      </c>
      <c r="R6" s="35">
        <f t="shared" si="7"/>
        <v>1595</v>
      </c>
      <c r="S6" s="41">
        <f t="shared" si="8"/>
        <v>1</v>
      </c>
      <c r="T6" s="38">
        <v>50</v>
      </c>
    </row>
    <row r="7" spans="2:20" ht="18.75">
      <c r="B7" s="19" t="s">
        <v>31</v>
      </c>
      <c r="C7" s="1" t="s">
        <v>39</v>
      </c>
      <c r="D7" s="98" t="s">
        <v>163</v>
      </c>
      <c r="E7" s="60" t="s">
        <v>112</v>
      </c>
      <c r="F7" s="23" t="s">
        <v>28</v>
      </c>
      <c r="G7" s="31">
        <v>5</v>
      </c>
      <c r="H7" s="31">
        <v>5</v>
      </c>
      <c r="I7" s="50">
        <f t="shared" si="0"/>
        <v>117</v>
      </c>
      <c r="J7" s="53">
        <f t="shared" si="1"/>
        <v>3</v>
      </c>
      <c r="K7" s="31">
        <v>0</v>
      </c>
      <c r="L7" s="31">
        <v>0</v>
      </c>
      <c r="M7" s="50">
        <f t="shared" si="2"/>
        <v>0</v>
      </c>
      <c r="N7" s="53">
        <f t="shared" si="3"/>
        <v>10.5</v>
      </c>
      <c r="O7" s="47">
        <f t="shared" si="4"/>
        <v>13.5</v>
      </c>
      <c r="P7" s="44">
        <f t="shared" si="5"/>
        <v>5</v>
      </c>
      <c r="Q7" s="28">
        <f t="shared" si="6"/>
        <v>5</v>
      </c>
      <c r="R7" s="35">
        <f t="shared" si="7"/>
        <v>751</v>
      </c>
      <c r="S7" s="41">
        <f t="shared" si="8"/>
        <v>7</v>
      </c>
      <c r="T7" s="38">
        <v>20</v>
      </c>
    </row>
    <row r="8" spans="2:20" ht="18.75">
      <c r="B8" s="19" t="s">
        <v>39</v>
      </c>
      <c r="C8" s="1" t="s">
        <v>31</v>
      </c>
      <c r="D8" s="98" t="s">
        <v>156</v>
      </c>
      <c r="E8" s="60" t="s">
        <v>113</v>
      </c>
      <c r="F8" s="23" t="s">
        <v>24</v>
      </c>
      <c r="G8" s="31">
        <v>1</v>
      </c>
      <c r="H8" s="31">
        <v>1</v>
      </c>
      <c r="I8" s="50">
        <f t="shared" si="0"/>
        <v>0</v>
      </c>
      <c r="J8" s="53">
        <f t="shared" si="1"/>
        <v>11</v>
      </c>
      <c r="K8" s="31">
        <v>1</v>
      </c>
      <c r="L8" s="31">
        <v>1</v>
      </c>
      <c r="M8" s="50">
        <f t="shared" si="2"/>
        <v>52</v>
      </c>
      <c r="N8" s="53">
        <f t="shared" si="3"/>
        <v>6</v>
      </c>
      <c r="O8" s="47">
        <f t="shared" si="4"/>
        <v>17</v>
      </c>
      <c r="P8" s="44">
        <f t="shared" si="5"/>
        <v>2</v>
      </c>
      <c r="Q8" s="28">
        <f t="shared" si="6"/>
        <v>2</v>
      </c>
      <c r="R8" s="35">
        <f t="shared" si="7"/>
        <v>145</v>
      </c>
      <c r="S8" s="41">
        <f t="shared" si="8"/>
        <v>11</v>
      </c>
      <c r="T8" s="38">
        <v>0</v>
      </c>
    </row>
    <row r="9" spans="2:20" ht="18.75">
      <c r="B9" s="19" t="s">
        <v>26</v>
      </c>
      <c r="C9" s="1" t="s">
        <v>88</v>
      </c>
      <c r="D9" s="99" t="s">
        <v>160</v>
      </c>
      <c r="E9" s="60" t="s">
        <v>114</v>
      </c>
      <c r="F9" s="23" t="s">
        <v>22</v>
      </c>
      <c r="G9" s="31">
        <v>1</v>
      </c>
      <c r="H9" s="31">
        <v>1</v>
      </c>
      <c r="I9" s="50">
        <f t="shared" si="0"/>
        <v>0</v>
      </c>
      <c r="J9" s="53">
        <f t="shared" si="1"/>
        <v>11</v>
      </c>
      <c r="K9" s="31">
        <v>0</v>
      </c>
      <c r="L9" s="31">
        <v>0</v>
      </c>
      <c r="M9" s="50">
        <f t="shared" si="2"/>
        <v>0</v>
      </c>
      <c r="N9" s="53">
        <f t="shared" si="3"/>
        <v>10.5</v>
      </c>
      <c r="O9" s="47">
        <f t="shared" si="4"/>
        <v>21.5</v>
      </c>
      <c r="P9" s="44">
        <f t="shared" si="5"/>
        <v>1</v>
      </c>
      <c r="Q9" s="28">
        <f t="shared" si="6"/>
        <v>1</v>
      </c>
      <c r="R9" s="35">
        <f t="shared" si="7"/>
        <v>0</v>
      </c>
      <c r="S9" s="41">
        <f t="shared" si="8"/>
        <v>12</v>
      </c>
      <c r="T9" s="38">
        <v>0</v>
      </c>
    </row>
    <row r="10" spans="2:20" ht="18.75">
      <c r="B10" s="19" t="s">
        <v>34</v>
      </c>
      <c r="C10" s="1" t="s">
        <v>23</v>
      </c>
      <c r="D10" s="98" t="s">
        <v>166</v>
      </c>
      <c r="E10" s="60" t="s">
        <v>115</v>
      </c>
      <c r="F10" s="23" t="s">
        <v>15</v>
      </c>
      <c r="G10" s="31">
        <v>2</v>
      </c>
      <c r="H10" s="31">
        <v>2</v>
      </c>
      <c r="I10" s="50">
        <f t="shared" si="0"/>
        <v>39</v>
      </c>
      <c r="J10" s="53">
        <f t="shared" si="1"/>
        <v>8.5</v>
      </c>
      <c r="K10" s="31">
        <v>3</v>
      </c>
      <c r="L10" s="31">
        <v>3</v>
      </c>
      <c r="M10" s="50">
        <f t="shared" si="2"/>
        <v>130</v>
      </c>
      <c r="N10" s="53">
        <f t="shared" si="3"/>
        <v>2</v>
      </c>
      <c r="O10" s="47">
        <f t="shared" si="4"/>
        <v>10.5</v>
      </c>
      <c r="P10" s="44">
        <f t="shared" si="5"/>
        <v>5</v>
      </c>
      <c r="Q10" s="28">
        <f t="shared" si="6"/>
        <v>5</v>
      </c>
      <c r="R10" s="35">
        <f t="shared" si="7"/>
        <v>1147</v>
      </c>
      <c r="S10" s="41">
        <f t="shared" si="8"/>
        <v>4</v>
      </c>
      <c r="T10" s="38">
        <v>35</v>
      </c>
    </row>
    <row r="11" spans="2:20" ht="18.75">
      <c r="B11" s="19" t="s">
        <v>32</v>
      </c>
      <c r="C11" s="1" t="s">
        <v>17</v>
      </c>
      <c r="D11" s="98" t="s">
        <v>164</v>
      </c>
      <c r="E11" s="60" t="s">
        <v>141</v>
      </c>
      <c r="F11" s="23" t="s">
        <v>30</v>
      </c>
      <c r="G11" s="31">
        <v>3</v>
      </c>
      <c r="H11" s="31">
        <v>3</v>
      </c>
      <c r="I11" s="50">
        <f t="shared" si="0"/>
        <v>65</v>
      </c>
      <c r="J11" s="53">
        <f t="shared" si="1"/>
        <v>5.5</v>
      </c>
      <c r="K11" s="31">
        <v>0</v>
      </c>
      <c r="L11" s="31">
        <v>0</v>
      </c>
      <c r="M11" s="50">
        <f t="shared" si="2"/>
        <v>0</v>
      </c>
      <c r="N11" s="53">
        <f t="shared" si="3"/>
        <v>10.5</v>
      </c>
      <c r="O11" s="47">
        <f t="shared" si="4"/>
        <v>16</v>
      </c>
      <c r="P11" s="44">
        <f t="shared" si="5"/>
        <v>3</v>
      </c>
      <c r="Q11" s="28">
        <f t="shared" si="6"/>
        <v>3</v>
      </c>
      <c r="R11" s="35">
        <f t="shared" si="7"/>
        <v>290</v>
      </c>
      <c r="S11" s="41">
        <f t="shared" si="8"/>
        <v>9.5</v>
      </c>
      <c r="T11" s="38">
        <v>7.5</v>
      </c>
    </row>
    <row r="12" spans="2:20" s="146" customFormat="1" ht="18.75">
      <c r="B12" s="131" t="s">
        <v>89</v>
      </c>
      <c r="C12" s="132" t="s">
        <v>29</v>
      </c>
      <c r="D12" s="133" t="s">
        <v>155</v>
      </c>
      <c r="E12" s="134" t="s">
        <v>117</v>
      </c>
      <c r="F12" s="135" t="s">
        <v>21</v>
      </c>
      <c r="G12" s="136">
        <v>3</v>
      </c>
      <c r="H12" s="136">
        <v>3</v>
      </c>
      <c r="I12" s="137">
        <f t="shared" si="0"/>
        <v>65</v>
      </c>
      <c r="J12" s="138">
        <f t="shared" si="1"/>
        <v>5.5</v>
      </c>
      <c r="K12" s="136">
        <v>0</v>
      </c>
      <c r="L12" s="136">
        <v>0</v>
      </c>
      <c r="M12" s="137">
        <f t="shared" si="2"/>
        <v>0</v>
      </c>
      <c r="N12" s="138">
        <f t="shared" si="3"/>
        <v>10.5</v>
      </c>
      <c r="O12" s="140">
        <f t="shared" si="4"/>
        <v>16</v>
      </c>
      <c r="P12" s="141">
        <f t="shared" si="5"/>
        <v>3</v>
      </c>
      <c r="Q12" s="142">
        <f t="shared" si="6"/>
        <v>3</v>
      </c>
      <c r="R12" s="143">
        <f t="shared" si="7"/>
        <v>290</v>
      </c>
      <c r="S12" s="144">
        <f t="shared" si="8"/>
        <v>9.5</v>
      </c>
      <c r="T12" s="145">
        <v>7.5</v>
      </c>
    </row>
    <row r="13" spans="2:20" ht="18.75">
      <c r="B13" s="19" t="s">
        <v>33</v>
      </c>
      <c r="C13" s="1" t="s">
        <v>20</v>
      </c>
      <c r="D13" s="98" t="s">
        <v>165</v>
      </c>
      <c r="E13" s="60" t="s">
        <v>118</v>
      </c>
      <c r="F13" s="23" t="s">
        <v>61</v>
      </c>
      <c r="G13" s="31">
        <v>2</v>
      </c>
      <c r="H13" s="31">
        <v>2</v>
      </c>
      <c r="I13" s="50">
        <f t="shared" si="0"/>
        <v>39</v>
      </c>
      <c r="J13" s="53">
        <f t="shared" si="1"/>
        <v>8.5</v>
      </c>
      <c r="K13" s="31">
        <v>6</v>
      </c>
      <c r="L13" s="31">
        <v>6</v>
      </c>
      <c r="M13" s="50">
        <f t="shared" si="2"/>
        <v>143</v>
      </c>
      <c r="N13" s="53">
        <f t="shared" si="3"/>
        <v>1</v>
      </c>
      <c r="O13" s="47">
        <f t="shared" si="4"/>
        <v>9.5</v>
      </c>
      <c r="P13" s="44">
        <f t="shared" si="5"/>
        <v>8</v>
      </c>
      <c r="Q13" s="28">
        <f t="shared" si="6"/>
        <v>8</v>
      </c>
      <c r="R13" s="35">
        <f t="shared" si="7"/>
        <v>1318</v>
      </c>
      <c r="S13" s="41">
        <f t="shared" si="8"/>
        <v>3</v>
      </c>
      <c r="T13" s="38">
        <v>40</v>
      </c>
    </row>
    <row r="14" spans="2:20" ht="18.75">
      <c r="B14" s="19" t="s">
        <v>29</v>
      </c>
      <c r="C14" s="1" t="s">
        <v>36</v>
      </c>
      <c r="D14" s="7" t="s">
        <v>161</v>
      </c>
      <c r="E14" s="60" t="s">
        <v>162</v>
      </c>
      <c r="F14" s="23" t="s">
        <v>25</v>
      </c>
      <c r="G14" s="31">
        <v>3</v>
      </c>
      <c r="H14" s="31">
        <v>3</v>
      </c>
      <c r="I14" s="50">
        <f t="shared" si="0"/>
        <v>65</v>
      </c>
      <c r="J14" s="53">
        <f t="shared" si="1"/>
        <v>5.5</v>
      </c>
      <c r="K14" s="31">
        <v>1</v>
      </c>
      <c r="L14" s="31">
        <v>1</v>
      </c>
      <c r="M14" s="50">
        <f t="shared" si="2"/>
        <v>52</v>
      </c>
      <c r="N14" s="53">
        <f t="shared" si="3"/>
        <v>6</v>
      </c>
      <c r="O14" s="47">
        <f t="shared" si="4"/>
        <v>11.5</v>
      </c>
      <c r="P14" s="44">
        <f t="shared" si="5"/>
        <v>4</v>
      </c>
      <c r="Q14" s="28">
        <f t="shared" si="6"/>
        <v>4</v>
      </c>
      <c r="R14" s="35">
        <f t="shared" si="7"/>
        <v>857</v>
      </c>
      <c r="S14" s="41">
        <f t="shared" si="8"/>
        <v>5.5</v>
      </c>
      <c r="T14" s="38">
        <v>27.5</v>
      </c>
    </row>
    <row r="15" spans="2:20" ht="19.5" thickBot="1">
      <c r="B15" s="20" t="s">
        <v>20</v>
      </c>
      <c r="C15" s="21" t="s">
        <v>33</v>
      </c>
      <c r="D15" s="100" t="s">
        <v>158</v>
      </c>
      <c r="E15" s="61" t="s">
        <v>120</v>
      </c>
      <c r="F15" s="24" t="s">
        <v>16</v>
      </c>
      <c r="G15" s="32">
        <v>3</v>
      </c>
      <c r="H15" s="32">
        <v>3</v>
      </c>
      <c r="I15" s="51">
        <f t="shared" si="0"/>
        <v>65</v>
      </c>
      <c r="J15" s="54">
        <f t="shared" si="1"/>
        <v>5.5</v>
      </c>
      <c r="K15" s="32">
        <v>1</v>
      </c>
      <c r="L15" s="32">
        <v>1</v>
      </c>
      <c r="M15" s="51">
        <f t="shared" si="2"/>
        <v>52</v>
      </c>
      <c r="N15" s="54">
        <f t="shared" si="3"/>
        <v>6</v>
      </c>
      <c r="O15" s="48">
        <f t="shared" si="4"/>
        <v>11.5</v>
      </c>
      <c r="P15" s="45">
        <f t="shared" si="5"/>
        <v>4</v>
      </c>
      <c r="Q15" s="33">
        <f t="shared" si="6"/>
        <v>4</v>
      </c>
      <c r="R15" s="36">
        <f t="shared" si="7"/>
        <v>857</v>
      </c>
      <c r="S15" s="42">
        <f t="shared" si="8"/>
        <v>5.5</v>
      </c>
      <c r="T15" s="39">
        <v>27.5</v>
      </c>
    </row>
    <row r="16" spans="2:20" ht="12.75">
      <c r="B16" s="97"/>
      <c r="C16" s="97"/>
      <c r="D16" s="97"/>
      <c r="E16" s="97"/>
      <c r="F16" s="97"/>
      <c r="G16" s="97">
        <f>SUM(G4:G15)</f>
        <v>38</v>
      </c>
      <c r="H16" s="97"/>
      <c r="I16" s="97"/>
      <c r="J16" s="97">
        <f>SUM(J4:J15)</f>
        <v>78</v>
      </c>
      <c r="K16" s="97">
        <f>SUM(K4:K15)</f>
        <v>16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54</v>
      </c>
      <c r="Q16" s="97"/>
      <c r="R16" s="97"/>
      <c r="S16" s="97">
        <f>SUM(S4:S15)</f>
        <v>78</v>
      </c>
      <c r="T16" s="97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4.00390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127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47</v>
      </c>
      <c r="C4" s="17" t="s">
        <v>42</v>
      </c>
      <c r="D4" s="18" t="s">
        <v>170</v>
      </c>
      <c r="E4" s="59" t="s">
        <v>134</v>
      </c>
      <c r="F4" s="22" t="s">
        <v>58</v>
      </c>
      <c r="G4" s="29">
        <v>0</v>
      </c>
      <c r="H4" s="29">
        <v>0</v>
      </c>
      <c r="I4" s="49">
        <f aca="true" t="shared" si="0" ref="I4:I15">COUNTIF(G$4:G$15,"&lt;"&amp;G4)*ROWS(G$4:G$15)+COUNTIF(H$4:H$15,"&lt;"&amp;H4)</f>
        <v>0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10.5</v>
      </c>
      <c r="K4" s="29">
        <v>0</v>
      </c>
      <c r="L4" s="29">
        <v>0</v>
      </c>
      <c r="M4" s="49">
        <f aca="true" t="shared" si="2" ref="M4:M15">COUNTIF(K$4:K$15,"&lt;"&amp;K4)*ROWS(K$4:K$15)+COUNTIF(L$4:L$15,"&lt;"&amp;L4)</f>
        <v>0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11</v>
      </c>
      <c r="O4" s="46">
        <f aca="true" t="shared" si="4" ref="O4:O15">SUM(J4,N4)</f>
        <v>21.5</v>
      </c>
      <c r="P4" s="43">
        <f aca="true" t="shared" si="5" ref="P4:P15">SUM(K4,G4)</f>
        <v>0</v>
      </c>
      <c r="Q4" s="30">
        <f aca="true" t="shared" si="6" ref="Q4:Q15">SUM(L4,H4)</f>
        <v>0</v>
      </c>
      <c r="R4" s="34">
        <f aca="true" t="shared" si="7" ref="R4:R15">(COUNTIF(O$4:O$15,"&gt;"&amp;O4)*ROWS(O$4:O$14)+COUNTIF(P$4:P$15,"&lt;"&amp;P4))*ROWS(O$4:O$15)+COUNTIF(Q$4:Q$15,"&lt;"&amp;Q4)</f>
        <v>0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12</v>
      </c>
      <c r="T4" s="37">
        <v>0</v>
      </c>
    </row>
    <row r="5" spans="2:20" ht="18.75">
      <c r="B5" s="19" t="s">
        <v>43</v>
      </c>
      <c r="C5" s="1" t="s">
        <v>48</v>
      </c>
      <c r="D5" s="98" t="s">
        <v>177</v>
      </c>
      <c r="E5" s="60" t="s">
        <v>121</v>
      </c>
      <c r="F5" s="23" t="s">
        <v>62</v>
      </c>
      <c r="G5" s="31">
        <v>2</v>
      </c>
      <c r="H5" s="31">
        <v>2</v>
      </c>
      <c r="I5" s="50">
        <f t="shared" si="0"/>
        <v>78</v>
      </c>
      <c r="J5" s="53">
        <f t="shared" si="1"/>
        <v>5.5</v>
      </c>
      <c r="K5" s="31">
        <v>1</v>
      </c>
      <c r="L5" s="31">
        <v>1</v>
      </c>
      <c r="M5" s="50">
        <f t="shared" si="2"/>
        <v>39</v>
      </c>
      <c r="N5" s="53">
        <f t="shared" si="3"/>
        <v>7</v>
      </c>
      <c r="O5" s="47">
        <f t="shared" si="4"/>
        <v>12.5</v>
      </c>
      <c r="P5" s="44">
        <f t="shared" si="5"/>
        <v>3</v>
      </c>
      <c r="Q5" s="28">
        <f t="shared" si="6"/>
        <v>3</v>
      </c>
      <c r="R5" s="35">
        <f t="shared" si="7"/>
        <v>857</v>
      </c>
      <c r="S5" s="41">
        <f t="shared" si="8"/>
        <v>5.5</v>
      </c>
      <c r="T5" s="38">
        <v>27.5</v>
      </c>
    </row>
    <row r="6" spans="2:20" ht="18.75">
      <c r="B6" s="19" t="s">
        <v>37</v>
      </c>
      <c r="C6" s="1" t="s">
        <v>38</v>
      </c>
      <c r="D6" s="98" t="s">
        <v>179</v>
      </c>
      <c r="E6" s="60" t="s">
        <v>111</v>
      </c>
      <c r="F6" s="23" t="s">
        <v>52</v>
      </c>
      <c r="G6" s="31">
        <v>7</v>
      </c>
      <c r="H6" s="31">
        <v>7</v>
      </c>
      <c r="I6" s="50">
        <f t="shared" si="0"/>
        <v>130</v>
      </c>
      <c r="J6" s="53">
        <f t="shared" si="1"/>
        <v>1.5</v>
      </c>
      <c r="K6" s="31">
        <v>7</v>
      </c>
      <c r="L6" s="31">
        <v>7</v>
      </c>
      <c r="M6" s="50">
        <f t="shared" si="2"/>
        <v>143</v>
      </c>
      <c r="N6" s="53">
        <f t="shared" si="3"/>
        <v>1</v>
      </c>
      <c r="O6" s="47">
        <f t="shared" si="4"/>
        <v>2.5</v>
      </c>
      <c r="P6" s="44">
        <f t="shared" si="5"/>
        <v>14</v>
      </c>
      <c r="Q6" s="28">
        <f t="shared" si="6"/>
        <v>14</v>
      </c>
      <c r="R6" s="35">
        <f t="shared" si="7"/>
        <v>1595</v>
      </c>
      <c r="S6" s="41">
        <f t="shared" si="8"/>
        <v>1</v>
      </c>
      <c r="T6" s="38">
        <v>50</v>
      </c>
    </row>
    <row r="7" spans="2:20" ht="18.75">
      <c r="B7" s="19" t="s">
        <v>48</v>
      </c>
      <c r="C7" s="1" t="s">
        <v>43</v>
      </c>
      <c r="D7" s="98" t="s">
        <v>171</v>
      </c>
      <c r="E7" s="60" t="s">
        <v>112</v>
      </c>
      <c r="F7" s="23" t="s">
        <v>51</v>
      </c>
      <c r="G7" s="31">
        <v>4</v>
      </c>
      <c r="H7" s="31">
        <v>4</v>
      </c>
      <c r="I7" s="50">
        <f t="shared" si="0"/>
        <v>104</v>
      </c>
      <c r="J7" s="53">
        <f t="shared" si="1"/>
        <v>4</v>
      </c>
      <c r="K7" s="31">
        <v>1</v>
      </c>
      <c r="L7" s="31">
        <v>1</v>
      </c>
      <c r="M7" s="50">
        <f t="shared" si="2"/>
        <v>39</v>
      </c>
      <c r="N7" s="53">
        <f t="shared" si="3"/>
        <v>7</v>
      </c>
      <c r="O7" s="47">
        <f t="shared" si="4"/>
        <v>11</v>
      </c>
      <c r="P7" s="44">
        <f t="shared" si="5"/>
        <v>5</v>
      </c>
      <c r="Q7" s="28">
        <f t="shared" si="6"/>
        <v>5</v>
      </c>
      <c r="R7" s="35">
        <f t="shared" si="7"/>
        <v>1160</v>
      </c>
      <c r="S7" s="41">
        <f t="shared" si="8"/>
        <v>3</v>
      </c>
      <c r="T7" s="38">
        <v>40</v>
      </c>
    </row>
    <row r="8" spans="2:20" ht="18.75">
      <c r="B8" s="19" t="s">
        <v>63</v>
      </c>
      <c r="C8" s="1" t="s">
        <v>40</v>
      </c>
      <c r="D8" s="98" t="s">
        <v>168</v>
      </c>
      <c r="E8" s="60" t="s">
        <v>113</v>
      </c>
      <c r="F8" s="23" t="s">
        <v>54</v>
      </c>
      <c r="G8" s="31">
        <v>1</v>
      </c>
      <c r="H8" s="31">
        <v>1</v>
      </c>
      <c r="I8" s="50">
        <f t="shared" si="0"/>
        <v>52</v>
      </c>
      <c r="J8" s="53">
        <f t="shared" si="1"/>
        <v>7.5</v>
      </c>
      <c r="K8" s="31">
        <v>2</v>
      </c>
      <c r="L8" s="31">
        <v>2</v>
      </c>
      <c r="M8" s="50">
        <f t="shared" si="2"/>
        <v>104</v>
      </c>
      <c r="N8" s="53">
        <f t="shared" si="3"/>
        <v>3.5</v>
      </c>
      <c r="O8" s="47">
        <f t="shared" si="4"/>
        <v>11</v>
      </c>
      <c r="P8" s="44">
        <f t="shared" si="5"/>
        <v>3</v>
      </c>
      <c r="Q8" s="28">
        <f t="shared" si="6"/>
        <v>3</v>
      </c>
      <c r="R8" s="35">
        <f t="shared" si="7"/>
        <v>1121</v>
      </c>
      <c r="S8" s="41">
        <f t="shared" si="8"/>
        <v>4</v>
      </c>
      <c r="T8" s="38">
        <v>35</v>
      </c>
    </row>
    <row r="9" spans="2:20" ht="18.75">
      <c r="B9" s="19" t="s">
        <v>41</v>
      </c>
      <c r="C9" s="1" t="s">
        <v>46</v>
      </c>
      <c r="D9" s="98" t="s">
        <v>175</v>
      </c>
      <c r="E9" s="60" t="s">
        <v>114</v>
      </c>
      <c r="F9" s="23" t="s">
        <v>59</v>
      </c>
      <c r="G9" s="31">
        <v>2</v>
      </c>
      <c r="H9" s="31">
        <v>2</v>
      </c>
      <c r="I9" s="50">
        <f t="shared" si="0"/>
        <v>78</v>
      </c>
      <c r="J9" s="53">
        <f t="shared" si="1"/>
        <v>5.5</v>
      </c>
      <c r="K9" s="31">
        <v>1</v>
      </c>
      <c r="L9" s="31">
        <v>1</v>
      </c>
      <c r="M9" s="50">
        <f t="shared" si="2"/>
        <v>39</v>
      </c>
      <c r="N9" s="53">
        <f t="shared" si="3"/>
        <v>7</v>
      </c>
      <c r="O9" s="47">
        <f t="shared" si="4"/>
        <v>12.5</v>
      </c>
      <c r="P9" s="44">
        <f t="shared" si="5"/>
        <v>3</v>
      </c>
      <c r="Q9" s="28">
        <f t="shared" si="6"/>
        <v>3</v>
      </c>
      <c r="R9" s="35">
        <f t="shared" si="7"/>
        <v>857</v>
      </c>
      <c r="S9" s="41">
        <f t="shared" si="8"/>
        <v>5.5</v>
      </c>
      <c r="T9" s="38">
        <v>27.5</v>
      </c>
    </row>
    <row r="10" spans="2:20" ht="18.75">
      <c r="B10" s="19" t="s">
        <v>40</v>
      </c>
      <c r="C10" s="1" t="s">
        <v>45</v>
      </c>
      <c r="D10" s="98" t="s">
        <v>174</v>
      </c>
      <c r="E10" s="60" t="s">
        <v>115</v>
      </c>
      <c r="F10" s="23" t="s">
        <v>57</v>
      </c>
      <c r="G10" s="31">
        <v>5</v>
      </c>
      <c r="H10" s="31">
        <v>5</v>
      </c>
      <c r="I10" s="50">
        <f t="shared" si="0"/>
        <v>117</v>
      </c>
      <c r="J10" s="53">
        <f t="shared" si="1"/>
        <v>3</v>
      </c>
      <c r="K10" s="31">
        <v>0</v>
      </c>
      <c r="L10" s="31">
        <v>0</v>
      </c>
      <c r="M10" s="50">
        <f t="shared" si="2"/>
        <v>0</v>
      </c>
      <c r="N10" s="53">
        <f t="shared" si="3"/>
        <v>11</v>
      </c>
      <c r="O10" s="47">
        <f t="shared" si="4"/>
        <v>14</v>
      </c>
      <c r="P10" s="44">
        <f t="shared" si="5"/>
        <v>5</v>
      </c>
      <c r="Q10" s="28">
        <f t="shared" si="6"/>
        <v>5</v>
      </c>
      <c r="R10" s="35">
        <f t="shared" si="7"/>
        <v>632</v>
      </c>
      <c r="S10" s="41">
        <f t="shared" si="8"/>
        <v>7</v>
      </c>
      <c r="T10" s="38">
        <v>20</v>
      </c>
    </row>
    <row r="11" spans="2:20" ht="18.75">
      <c r="B11" s="19" t="s">
        <v>49</v>
      </c>
      <c r="C11" s="1" t="s">
        <v>44</v>
      </c>
      <c r="D11" s="98" t="s">
        <v>172</v>
      </c>
      <c r="E11" s="60" t="s">
        <v>141</v>
      </c>
      <c r="F11" s="23" t="s">
        <v>53</v>
      </c>
      <c r="G11" s="31">
        <v>0</v>
      </c>
      <c r="H11" s="31">
        <v>0</v>
      </c>
      <c r="I11" s="50">
        <f t="shared" si="0"/>
        <v>0</v>
      </c>
      <c r="J11" s="53">
        <f t="shared" si="1"/>
        <v>10.5</v>
      </c>
      <c r="K11" s="31">
        <v>2</v>
      </c>
      <c r="L11" s="31">
        <v>2</v>
      </c>
      <c r="M11" s="50">
        <f t="shared" si="2"/>
        <v>104</v>
      </c>
      <c r="N11" s="53">
        <f t="shared" si="3"/>
        <v>3.5</v>
      </c>
      <c r="O11" s="47">
        <f t="shared" si="4"/>
        <v>14</v>
      </c>
      <c r="P11" s="44">
        <f t="shared" si="5"/>
        <v>2</v>
      </c>
      <c r="Q11" s="28">
        <f t="shared" si="6"/>
        <v>2</v>
      </c>
      <c r="R11" s="35">
        <f t="shared" si="7"/>
        <v>580</v>
      </c>
      <c r="S11" s="41">
        <f t="shared" si="8"/>
        <v>8</v>
      </c>
      <c r="T11" s="38">
        <v>15</v>
      </c>
    </row>
    <row r="12" spans="2:20" s="146" customFormat="1" ht="18.75">
      <c r="B12" s="131" t="s">
        <v>42</v>
      </c>
      <c r="C12" s="132" t="s">
        <v>47</v>
      </c>
      <c r="D12" s="133" t="s">
        <v>176</v>
      </c>
      <c r="E12" s="134" t="s">
        <v>117</v>
      </c>
      <c r="F12" s="135" t="s">
        <v>60</v>
      </c>
      <c r="G12" s="136">
        <v>0</v>
      </c>
      <c r="H12" s="136">
        <v>0</v>
      </c>
      <c r="I12" s="137">
        <f t="shared" si="0"/>
        <v>0</v>
      </c>
      <c r="J12" s="138">
        <f t="shared" si="1"/>
        <v>10.5</v>
      </c>
      <c r="K12" s="136">
        <v>1</v>
      </c>
      <c r="L12" s="136">
        <v>1</v>
      </c>
      <c r="M12" s="137">
        <f t="shared" si="2"/>
        <v>39</v>
      </c>
      <c r="N12" s="138">
        <f t="shared" si="3"/>
        <v>7</v>
      </c>
      <c r="O12" s="140">
        <f t="shared" si="4"/>
        <v>17.5</v>
      </c>
      <c r="P12" s="141">
        <f t="shared" si="5"/>
        <v>1</v>
      </c>
      <c r="Q12" s="142">
        <f t="shared" si="6"/>
        <v>1</v>
      </c>
      <c r="R12" s="143">
        <f t="shared" si="7"/>
        <v>277</v>
      </c>
      <c r="S12" s="144">
        <f t="shared" si="8"/>
        <v>9.5</v>
      </c>
      <c r="T12" s="145">
        <v>7.5</v>
      </c>
    </row>
    <row r="13" spans="2:20" ht="18.75">
      <c r="B13" s="19" t="s">
        <v>38</v>
      </c>
      <c r="C13" s="1" t="s">
        <v>87</v>
      </c>
      <c r="D13" s="99" t="s">
        <v>173</v>
      </c>
      <c r="E13" s="60" t="s">
        <v>118</v>
      </c>
      <c r="F13" s="23" t="s">
        <v>55</v>
      </c>
      <c r="G13" s="31">
        <v>7</v>
      </c>
      <c r="H13" s="31">
        <v>7</v>
      </c>
      <c r="I13" s="50">
        <f t="shared" si="0"/>
        <v>130</v>
      </c>
      <c r="J13" s="53">
        <f t="shared" si="1"/>
        <v>1.5</v>
      </c>
      <c r="K13" s="31">
        <v>4</v>
      </c>
      <c r="L13" s="31">
        <v>4</v>
      </c>
      <c r="M13" s="50">
        <f t="shared" si="2"/>
        <v>130</v>
      </c>
      <c r="N13" s="53">
        <f t="shared" si="3"/>
        <v>2</v>
      </c>
      <c r="O13" s="47">
        <f t="shared" si="4"/>
        <v>3.5</v>
      </c>
      <c r="P13" s="44">
        <f t="shared" si="5"/>
        <v>11</v>
      </c>
      <c r="Q13" s="28">
        <f t="shared" si="6"/>
        <v>11</v>
      </c>
      <c r="R13" s="35">
        <f t="shared" si="7"/>
        <v>1450</v>
      </c>
      <c r="S13" s="41">
        <f t="shared" si="8"/>
        <v>2</v>
      </c>
      <c r="T13" s="38">
        <v>45</v>
      </c>
    </row>
    <row r="14" spans="2:20" ht="18.75">
      <c r="B14" s="19" t="s">
        <v>44</v>
      </c>
      <c r="C14" s="1" t="s">
        <v>49</v>
      </c>
      <c r="D14" s="7" t="s">
        <v>178</v>
      </c>
      <c r="E14" s="60" t="s">
        <v>119</v>
      </c>
      <c r="F14" s="23" t="s">
        <v>50</v>
      </c>
      <c r="G14" s="31">
        <v>0</v>
      </c>
      <c r="H14" s="31">
        <v>0</v>
      </c>
      <c r="I14" s="50">
        <f t="shared" si="0"/>
        <v>0</v>
      </c>
      <c r="J14" s="53">
        <f t="shared" si="1"/>
        <v>10.5</v>
      </c>
      <c r="K14" s="31">
        <v>1</v>
      </c>
      <c r="L14" s="31">
        <v>1</v>
      </c>
      <c r="M14" s="50">
        <f t="shared" si="2"/>
        <v>39</v>
      </c>
      <c r="N14" s="53">
        <f t="shared" si="3"/>
        <v>7</v>
      </c>
      <c r="O14" s="47">
        <f t="shared" si="4"/>
        <v>17.5</v>
      </c>
      <c r="P14" s="44">
        <f t="shared" si="5"/>
        <v>1</v>
      </c>
      <c r="Q14" s="28">
        <f t="shared" si="6"/>
        <v>1</v>
      </c>
      <c r="R14" s="35">
        <f t="shared" si="7"/>
        <v>277</v>
      </c>
      <c r="S14" s="41">
        <f t="shared" si="8"/>
        <v>9.5</v>
      </c>
      <c r="T14" s="38">
        <v>7.5</v>
      </c>
    </row>
    <row r="15" spans="2:20" ht="19.5" thickBot="1">
      <c r="B15" s="20" t="s">
        <v>46</v>
      </c>
      <c r="C15" s="21" t="s">
        <v>41</v>
      </c>
      <c r="D15" s="100" t="s">
        <v>169</v>
      </c>
      <c r="E15" s="61" t="s">
        <v>120</v>
      </c>
      <c r="F15" s="24" t="s">
        <v>56</v>
      </c>
      <c r="G15" s="32">
        <v>1</v>
      </c>
      <c r="H15" s="32">
        <v>1</v>
      </c>
      <c r="I15" s="51">
        <f t="shared" si="0"/>
        <v>52</v>
      </c>
      <c r="J15" s="54">
        <f t="shared" si="1"/>
        <v>7.5</v>
      </c>
      <c r="K15" s="32">
        <v>0</v>
      </c>
      <c r="L15" s="32">
        <v>0</v>
      </c>
      <c r="M15" s="51">
        <f t="shared" si="2"/>
        <v>0</v>
      </c>
      <c r="N15" s="54">
        <f t="shared" si="3"/>
        <v>11</v>
      </c>
      <c r="O15" s="48">
        <f t="shared" si="4"/>
        <v>18.5</v>
      </c>
      <c r="P15" s="45">
        <f t="shared" si="5"/>
        <v>1</v>
      </c>
      <c r="Q15" s="33">
        <f t="shared" si="6"/>
        <v>1</v>
      </c>
      <c r="R15" s="36">
        <f t="shared" si="7"/>
        <v>145</v>
      </c>
      <c r="S15" s="42">
        <f t="shared" si="8"/>
        <v>11</v>
      </c>
      <c r="T15" s="39">
        <v>0</v>
      </c>
    </row>
    <row r="16" spans="2:20" ht="12.75">
      <c r="B16" s="97"/>
      <c r="C16" s="97"/>
      <c r="D16" s="97"/>
      <c r="E16" s="97"/>
      <c r="F16" s="97"/>
      <c r="G16" s="97">
        <f>SUM(G4:G15)</f>
        <v>29</v>
      </c>
      <c r="H16" s="97"/>
      <c r="I16" s="97"/>
      <c r="J16" s="97">
        <f>SUM(J4:J15)</f>
        <v>78</v>
      </c>
      <c r="K16" s="97">
        <f>SUM(K4:K15)</f>
        <v>20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49</v>
      </c>
      <c r="Q16" s="97"/>
      <c r="R16" s="97"/>
      <c r="S16" s="97">
        <f>SUM(S4:S15)</f>
        <v>78</v>
      </c>
      <c r="T16" s="97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5" width="12.28125" style="0" customWidth="1"/>
    <col min="16" max="16" width="29.140625" style="0" customWidth="1"/>
    <col min="17" max="17" width="11.57421875" style="0" customWidth="1"/>
    <col min="18" max="18" width="13.2812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0" t="s">
        <v>128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26" ht="16.5" customHeight="1" thickBot="1">
      <c r="A3" s="5"/>
      <c r="B3" s="128" t="s">
        <v>64</v>
      </c>
      <c r="C3" s="118" t="s">
        <v>2</v>
      </c>
      <c r="D3" s="123" t="s">
        <v>65</v>
      </c>
      <c r="E3" s="124"/>
      <c r="F3" s="124"/>
      <c r="G3" s="125" t="s">
        <v>66</v>
      </c>
      <c r="H3" s="124"/>
      <c r="I3" s="126"/>
      <c r="J3" s="123" t="s">
        <v>67</v>
      </c>
      <c r="K3" s="124"/>
      <c r="L3" s="124"/>
      <c r="M3" s="125" t="s">
        <v>68</v>
      </c>
      <c r="N3" s="124"/>
      <c r="O3" s="124"/>
      <c r="P3" s="112" t="s">
        <v>69</v>
      </c>
      <c r="Q3" s="114" t="s">
        <v>12</v>
      </c>
      <c r="R3" s="116" t="s">
        <v>70</v>
      </c>
      <c r="S3" s="118" t="s">
        <v>71</v>
      </c>
      <c r="T3" s="4" t="s">
        <v>72</v>
      </c>
      <c r="U3" s="5"/>
      <c r="V3" s="4" t="s">
        <v>73</v>
      </c>
      <c r="W3" s="4" t="s">
        <v>74</v>
      </c>
      <c r="X3" s="5"/>
      <c r="Y3" s="5"/>
      <c r="Z3" s="5"/>
    </row>
    <row r="4" spans="1:26" ht="23.25" thickBot="1">
      <c r="A4" s="5"/>
      <c r="B4" s="129"/>
      <c r="C4" s="127"/>
      <c r="D4" s="62" t="s">
        <v>71</v>
      </c>
      <c r="E4" s="58" t="s">
        <v>94</v>
      </c>
      <c r="F4" s="58" t="s">
        <v>95</v>
      </c>
      <c r="G4" s="64" t="s">
        <v>71</v>
      </c>
      <c r="H4" s="58" t="s">
        <v>94</v>
      </c>
      <c r="I4" s="63" t="s">
        <v>95</v>
      </c>
      <c r="J4" s="62" t="s">
        <v>71</v>
      </c>
      <c r="K4" s="58" t="s">
        <v>94</v>
      </c>
      <c r="L4" s="58" t="s">
        <v>95</v>
      </c>
      <c r="M4" s="64" t="s">
        <v>71</v>
      </c>
      <c r="N4" s="58" t="s">
        <v>94</v>
      </c>
      <c r="O4" s="58" t="s">
        <v>95</v>
      </c>
      <c r="P4" s="113"/>
      <c r="Q4" s="115"/>
      <c r="R4" s="117"/>
      <c r="S4" s="11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2" t="s">
        <v>75</v>
      </c>
      <c r="C5" s="96" t="s">
        <v>110</v>
      </c>
      <c r="D5" s="78">
        <f>LOOKUP(Sobota_I_kolo_sekt_A!S4,Sobota_I_kolo_sekt_A!S4)</f>
        <v>9</v>
      </c>
      <c r="E5" s="76">
        <f>LOOKUP(Sobota_I_kolo_sekt_A!Q4,Sobota_I_kolo_sekt_A!Q4)</f>
        <v>30</v>
      </c>
      <c r="F5" s="79">
        <f>LOOKUP(Sobota_I_kolo_sekt_A!P4,Sobota_I_kolo_sekt_A!P4)</f>
        <v>30</v>
      </c>
      <c r="G5" s="75">
        <f>Sobota_I_kolo_sekt_B!S4</f>
        <v>2.5</v>
      </c>
      <c r="H5" s="76">
        <f>Sobota_I_kolo_sekt_B!Q4</f>
        <v>8</v>
      </c>
      <c r="I5" s="79">
        <f>Sobota_I_kolo_sekt_B!P4</f>
        <v>8</v>
      </c>
      <c r="J5" s="75">
        <f>Sobota_I_kolo_sekt_C!S4</f>
        <v>8</v>
      </c>
      <c r="K5" s="76">
        <f>Sobota_I_kolo_sekt_C!Q4</f>
        <v>3</v>
      </c>
      <c r="L5" s="77">
        <f>Sobota_I_kolo_sekt_C!P4</f>
        <v>3</v>
      </c>
      <c r="M5" s="78">
        <f>Sobota_I_kolo_sekt_D!S4</f>
        <v>12</v>
      </c>
      <c r="N5" s="76">
        <f>Sobota_I_kolo_sekt_D!Q4</f>
        <v>0</v>
      </c>
      <c r="O5" s="79">
        <f>Sobota_I_kolo_sekt_D!P4</f>
        <v>0</v>
      </c>
      <c r="P5" s="65">
        <f>SUM(D5,G5,J5,M5)</f>
        <v>31.5</v>
      </c>
      <c r="Q5" s="66">
        <f>SUM(E5,H5,K5,N5)</f>
        <v>41</v>
      </c>
      <c r="R5" s="69">
        <f>SUM(F5,I5,L5,O5)</f>
        <v>41</v>
      </c>
      <c r="S5" s="80">
        <v>10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3" t="s">
        <v>76</v>
      </c>
      <c r="C6" s="96" t="s">
        <v>121</v>
      </c>
      <c r="D6" s="84">
        <f>LOOKUP(Sobota_I_kolo_sekt_A!S5,Sobota_I_kolo_sekt_A!S5)</f>
        <v>3</v>
      </c>
      <c r="E6" s="82">
        <f>LOOKUP(Sobota_I_kolo_sekt_A!Q5,Sobota_I_kolo_sekt_A!Q5)</f>
        <v>18</v>
      </c>
      <c r="F6" s="85">
        <f>LOOKUP(Sobota_I_kolo_sekt_A!P5,Sobota_I_kolo_sekt_A!P5)</f>
        <v>18</v>
      </c>
      <c r="G6" s="75">
        <f>Sobota_I_kolo_sekt_B!S5</f>
        <v>11</v>
      </c>
      <c r="H6" s="76">
        <f>Sobota_I_kolo_sekt_B!Q5</f>
        <v>3</v>
      </c>
      <c r="I6" s="79">
        <f>Sobota_I_kolo_sekt_B!P5</f>
        <v>3</v>
      </c>
      <c r="J6" s="75">
        <f>Sobota_I_kolo_sekt_C!S5</f>
        <v>2</v>
      </c>
      <c r="K6" s="76">
        <f>Sobota_I_kolo_sekt_C!Q5</f>
        <v>7</v>
      </c>
      <c r="L6" s="77">
        <f>Sobota_I_kolo_sekt_C!P5</f>
        <v>7</v>
      </c>
      <c r="M6" s="78">
        <f>Sobota_I_kolo_sekt_D!S5</f>
        <v>5.5</v>
      </c>
      <c r="N6" s="76">
        <f>Sobota_I_kolo_sekt_D!Q5</f>
        <v>3</v>
      </c>
      <c r="O6" s="79">
        <f>Sobota_I_kolo_sekt_D!P5</f>
        <v>3</v>
      </c>
      <c r="P6" s="65">
        <f aca="true" t="shared" si="0" ref="P6:P15">SUM(D6,G6,J6,M6)</f>
        <v>21.5</v>
      </c>
      <c r="Q6" s="67">
        <f aca="true" t="shared" si="1" ref="Q6:Q16">SUM(E6,H6,K6,N6)</f>
        <v>31</v>
      </c>
      <c r="R6" s="70">
        <f aca="true" t="shared" si="2" ref="R6:R16">SUM(F6,I6,L6,O6)</f>
        <v>31</v>
      </c>
      <c r="S6" s="86">
        <v>3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3" t="s">
        <v>77</v>
      </c>
      <c r="C7" s="96" t="s">
        <v>111</v>
      </c>
      <c r="D7" s="84">
        <f>LOOKUP(Sobota_I_kolo_sekt_A!S6,Sobota_I_kolo_sekt_A!S6)</f>
        <v>6</v>
      </c>
      <c r="E7" s="82">
        <f>LOOKUP(Sobota_I_kolo_sekt_A!Q6,Sobota_I_kolo_sekt_A!Q6)</f>
        <v>14</v>
      </c>
      <c r="F7" s="85">
        <f>LOOKUP(Sobota_I_kolo_sekt_A!P6,Sobota_I_kolo_sekt_A!P6)</f>
        <v>14</v>
      </c>
      <c r="G7" s="75">
        <f>Sobota_I_kolo_sekt_B!S6</f>
        <v>6</v>
      </c>
      <c r="H7" s="76">
        <f>Sobota_I_kolo_sekt_B!Q6</f>
        <v>6</v>
      </c>
      <c r="I7" s="79">
        <f>Sobota_I_kolo_sekt_B!P6</f>
        <v>6</v>
      </c>
      <c r="J7" s="75">
        <f>Sobota_I_kolo_sekt_C!S6</f>
        <v>1</v>
      </c>
      <c r="K7" s="76">
        <f>Sobota_I_kolo_sekt_C!Q6</f>
        <v>9</v>
      </c>
      <c r="L7" s="77">
        <f>Sobota_I_kolo_sekt_C!P6</f>
        <v>9</v>
      </c>
      <c r="M7" s="78">
        <f>Sobota_I_kolo_sekt_D!S6</f>
        <v>1</v>
      </c>
      <c r="N7" s="76">
        <f>Sobota_I_kolo_sekt_D!Q6</f>
        <v>14</v>
      </c>
      <c r="O7" s="79">
        <f>Sobota_I_kolo_sekt_D!P6</f>
        <v>14</v>
      </c>
      <c r="P7" s="65">
        <f t="shared" si="0"/>
        <v>14</v>
      </c>
      <c r="Q7" s="67">
        <f t="shared" si="1"/>
        <v>43</v>
      </c>
      <c r="R7" s="70">
        <f t="shared" si="2"/>
        <v>43</v>
      </c>
      <c r="S7" s="86">
        <v>1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3" t="s">
        <v>78</v>
      </c>
      <c r="C8" s="96" t="s">
        <v>112</v>
      </c>
      <c r="D8" s="84">
        <f>LOOKUP(Sobota_I_kolo_sekt_A!S7,Sobota_I_kolo_sekt_A!S7)</f>
        <v>8</v>
      </c>
      <c r="E8" s="82">
        <f>LOOKUP(Sobota_I_kolo_sekt_A!Q7,Sobota_I_kolo_sekt_A!Q7)</f>
        <v>9</v>
      </c>
      <c r="F8" s="85">
        <f>LOOKUP(Sobota_I_kolo_sekt_A!P7,Sobota_I_kolo_sekt_A!P7)</f>
        <v>9</v>
      </c>
      <c r="G8" s="75">
        <f>Sobota_I_kolo_sekt_B!S7</f>
        <v>4</v>
      </c>
      <c r="H8" s="76">
        <f>Sobota_I_kolo_sekt_B!Q7</f>
        <v>6</v>
      </c>
      <c r="I8" s="79">
        <f>Sobota_I_kolo_sekt_B!P7</f>
        <v>6</v>
      </c>
      <c r="J8" s="75">
        <f>Sobota_I_kolo_sekt_C!S7</f>
        <v>7</v>
      </c>
      <c r="K8" s="76">
        <f>Sobota_I_kolo_sekt_C!Q7</f>
        <v>5</v>
      </c>
      <c r="L8" s="77">
        <f>Sobota_I_kolo_sekt_C!P7</f>
        <v>5</v>
      </c>
      <c r="M8" s="78">
        <f>Sobota_I_kolo_sekt_D!S7</f>
        <v>3</v>
      </c>
      <c r="N8" s="76">
        <f>Sobota_I_kolo_sekt_D!Q7</f>
        <v>5</v>
      </c>
      <c r="O8" s="79">
        <f>Sobota_I_kolo_sekt_D!P7</f>
        <v>5</v>
      </c>
      <c r="P8" s="65">
        <f t="shared" si="0"/>
        <v>22</v>
      </c>
      <c r="Q8" s="67">
        <f t="shared" si="1"/>
        <v>25</v>
      </c>
      <c r="R8" s="70">
        <f t="shared" si="2"/>
        <v>25</v>
      </c>
      <c r="S8" s="86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3" t="s">
        <v>79</v>
      </c>
      <c r="C9" s="96" t="s">
        <v>113</v>
      </c>
      <c r="D9" s="84">
        <f>LOOKUP(Sobota_I_kolo_sekt_A!S8,Sobota_I_kolo_sekt_A!S8)</f>
        <v>2</v>
      </c>
      <c r="E9" s="82">
        <f>LOOKUP(Sobota_I_kolo_sekt_A!Q8,Sobota_I_kolo_sekt_A!Q8)</f>
        <v>43</v>
      </c>
      <c r="F9" s="85">
        <f>LOOKUP(Sobota_I_kolo_sekt_A!P8,Sobota_I_kolo_sekt_A!P8)</f>
        <v>43</v>
      </c>
      <c r="G9" s="75">
        <f>Sobota_I_kolo_sekt_B!S8</f>
        <v>8.5</v>
      </c>
      <c r="H9" s="76">
        <f>Sobota_I_kolo_sekt_B!Q8</f>
        <v>4</v>
      </c>
      <c r="I9" s="79">
        <f>Sobota_I_kolo_sekt_B!P8</f>
        <v>4</v>
      </c>
      <c r="J9" s="75">
        <f>Sobota_I_kolo_sekt_C!S8</f>
        <v>11</v>
      </c>
      <c r="K9" s="76">
        <f>Sobota_I_kolo_sekt_C!Q8</f>
        <v>2</v>
      </c>
      <c r="L9" s="77">
        <f>Sobota_I_kolo_sekt_C!P8</f>
        <v>2</v>
      </c>
      <c r="M9" s="78">
        <f>Sobota_I_kolo_sekt_D!S8</f>
        <v>4</v>
      </c>
      <c r="N9" s="76">
        <f>Sobota_I_kolo_sekt_D!Q8</f>
        <v>3</v>
      </c>
      <c r="O9" s="79">
        <f>Sobota_I_kolo_sekt_D!P8</f>
        <v>3</v>
      </c>
      <c r="P9" s="65">
        <f t="shared" si="0"/>
        <v>25.5</v>
      </c>
      <c r="Q9" s="67">
        <f t="shared" si="1"/>
        <v>52</v>
      </c>
      <c r="R9" s="70">
        <f t="shared" si="2"/>
        <v>52</v>
      </c>
      <c r="S9" s="86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3" t="s">
        <v>80</v>
      </c>
      <c r="C10" s="96" t="s">
        <v>114</v>
      </c>
      <c r="D10" s="84">
        <f>LOOKUP(Sobota_I_kolo_sekt_A!S9,Sobota_I_kolo_sekt_A!S9)</f>
        <v>12</v>
      </c>
      <c r="E10" s="82">
        <f>LOOKUP(Sobota_I_kolo_sekt_A!Q9,Sobota_I_kolo_sekt_A!Q9)</f>
        <v>3</v>
      </c>
      <c r="F10" s="85">
        <f>LOOKUP(Sobota_I_kolo_sekt_A!P9,Sobota_I_kolo_sekt_A!P9)</f>
        <v>3</v>
      </c>
      <c r="G10" s="75">
        <f>Sobota_I_kolo_sekt_B!S9</f>
        <v>2.5</v>
      </c>
      <c r="H10" s="76">
        <f>Sobota_I_kolo_sekt_B!Q9</f>
        <v>8</v>
      </c>
      <c r="I10" s="79">
        <f>Sobota_I_kolo_sekt_B!P9</f>
        <v>8</v>
      </c>
      <c r="J10" s="75">
        <f>Sobota_I_kolo_sekt_C!S9</f>
        <v>12</v>
      </c>
      <c r="K10" s="76">
        <f>Sobota_I_kolo_sekt_C!Q9</f>
        <v>1</v>
      </c>
      <c r="L10" s="77">
        <f>Sobota_I_kolo_sekt_C!P9</f>
        <v>1</v>
      </c>
      <c r="M10" s="78">
        <f>Sobota_I_kolo_sekt_D!S9</f>
        <v>5.5</v>
      </c>
      <c r="N10" s="76">
        <f>Sobota_I_kolo_sekt_D!Q9</f>
        <v>3</v>
      </c>
      <c r="O10" s="79">
        <f>Sobota_I_kolo_sekt_D!P9</f>
        <v>3</v>
      </c>
      <c r="P10" s="65">
        <f t="shared" si="0"/>
        <v>32</v>
      </c>
      <c r="Q10" s="67">
        <f t="shared" si="1"/>
        <v>15</v>
      </c>
      <c r="R10" s="70">
        <f t="shared" si="2"/>
        <v>15</v>
      </c>
      <c r="S10" s="86">
        <v>11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3" t="s">
        <v>81</v>
      </c>
      <c r="C11" s="96" t="s">
        <v>115</v>
      </c>
      <c r="D11" s="84">
        <f>LOOKUP(Sobota_I_kolo_sekt_A!S10,Sobota_I_kolo_sekt_A!S10)</f>
        <v>10.5</v>
      </c>
      <c r="E11" s="82">
        <f>LOOKUP(Sobota_I_kolo_sekt_A!Q10,Sobota_I_kolo_sekt_A!Q10)</f>
        <v>3</v>
      </c>
      <c r="F11" s="85">
        <f>LOOKUP(Sobota_I_kolo_sekt_A!P10,Sobota_I_kolo_sekt_A!P10)</f>
        <v>3</v>
      </c>
      <c r="G11" s="75">
        <f>Sobota_I_kolo_sekt_B!S10</f>
        <v>8.5</v>
      </c>
      <c r="H11" s="76">
        <f>Sobota_I_kolo_sekt_B!Q10</f>
        <v>4</v>
      </c>
      <c r="I11" s="79">
        <f>Sobota_I_kolo_sekt_B!P10</f>
        <v>4</v>
      </c>
      <c r="J11" s="75">
        <f>Sobota_I_kolo_sekt_C!S10</f>
        <v>4</v>
      </c>
      <c r="K11" s="76">
        <f>Sobota_I_kolo_sekt_C!Q10</f>
        <v>5</v>
      </c>
      <c r="L11" s="77">
        <f>Sobota_I_kolo_sekt_C!P10</f>
        <v>5</v>
      </c>
      <c r="M11" s="78">
        <f>Sobota_I_kolo_sekt_D!S10</f>
        <v>7</v>
      </c>
      <c r="N11" s="76">
        <f>Sobota_I_kolo_sekt_D!Q10</f>
        <v>5</v>
      </c>
      <c r="O11" s="79">
        <f>Sobota_I_kolo_sekt_D!P10</f>
        <v>5</v>
      </c>
      <c r="P11" s="65">
        <f t="shared" si="0"/>
        <v>30</v>
      </c>
      <c r="Q11" s="67">
        <f t="shared" si="1"/>
        <v>17</v>
      </c>
      <c r="R11" s="70">
        <f t="shared" si="2"/>
        <v>17</v>
      </c>
      <c r="S11" s="86">
        <v>8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3" t="s">
        <v>82</v>
      </c>
      <c r="C12" s="96" t="s">
        <v>116</v>
      </c>
      <c r="D12" s="84">
        <f>LOOKUP(Sobota_I_kolo_sekt_A!S11,Sobota_I_kolo_sekt_A!S11)</f>
        <v>7</v>
      </c>
      <c r="E12" s="82">
        <f>LOOKUP(Sobota_I_kolo_sekt_A!Q11,Sobota_I_kolo_sekt_A!Q11)</f>
        <v>35</v>
      </c>
      <c r="F12" s="85">
        <f>LOOKUP(Sobota_I_kolo_sekt_A!P11,Sobota_I_kolo_sekt_A!P11)</f>
        <v>35</v>
      </c>
      <c r="G12" s="75">
        <f>Sobota_I_kolo_sekt_B!S11</f>
        <v>7</v>
      </c>
      <c r="H12" s="76">
        <f>Sobota_I_kolo_sekt_B!Q11</f>
        <v>5</v>
      </c>
      <c r="I12" s="79">
        <f>Sobota_I_kolo_sekt_B!P11</f>
        <v>5</v>
      </c>
      <c r="J12" s="75">
        <f>Sobota_I_kolo_sekt_C!S11</f>
        <v>9.5</v>
      </c>
      <c r="K12" s="76">
        <f>Sobota_I_kolo_sekt_C!Q11</f>
        <v>3</v>
      </c>
      <c r="L12" s="77">
        <f>Sobota_I_kolo_sekt_C!P11</f>
        <v>3</v>
      </c>
      <c r="M12" s="78">
        <f>Sobota_I_kolo_sekt_D!S11</f>
        <v>8</v>
      </c>
      <c r="N12" s="76">
        <f>Sobota_I_kolo_sekt_D!Q11</f>
        <v>2</v>
      </c>
      <c r="O12" s="79">
        <f>Sobota_I_kolo_sekt_D!P11</f>
        <v>2</v>
      </c>
      <c r="P12" s="65">
        <f t="shared" si="0"/>
        <v>31.5</v>
      </c>
      <c r="Q12" s="67">
        <f t="shared" si="1"/>
        <v>45</v>
      </c>
      <c r="R12" s="70">
        <f t="shared" si="2"/>
        <v>45</v>
      </c>
      <c r="S12" s="86">
        <v>9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s="146" customFormat="1" ht="18.75" thickBot="1">
      <c r="A13" s="147"/>
      <c r="B13" s="148" t="s">
        <v>83</v>
      </c>
      <c r="C13" s="149" t="s">
        <v>117</v>
      </c>
      <c r="D13" s="150">
        <f>LOOKUP(Sobota_I_kolo_sekt_A!S12,Sobota_I_kolo_sekt_A!S12)</f>
        <v>5</v>
      </c>
      <c r="E13" s="151">
        <f>LOOKUP(Sobota_I_kolo_sekt_A!Q12,Sobota_I_kolo_sekt_A!Q12)</f>
        <v>27</v>
      </c>
      <c r="F13" s="152">
        <f>LOOKUP(Sobota_I_kolo_sekt_A!P12,Sobota_I_kolo_sekt_A!P12)</f>
        <v>27</v>
      </c>
      <c r="G13" s="153">
        <f>Sobota_I_kolo_sekt_B!S12</f>
        <v>5</v>
      </c>
      <c r="H13" s="154">
        <f>Sobota_I_kolo_sekt_B!Q12</f>
        <v>5</v>
      </c>
      <c r="I13" s="155">
        <f>Sobota_I_kolo_sekt_B!P12</f>
        <v>5</v>
      </c>
      <c r="J13" s="153">
        <f>Sobota_I_kolo_sekt_C!S12</f>
        <v>9.5</v>
      </c>
      <c r="K13" s="154">
        <f>Sobota_I_kolo_sekt_C!Q12</f>
        <v>3</v>
      </c>
      <c r="L13" s="156">
        <f>Sobota_I_kolo_sekt_C!P12</f>
        <v>3</v>
      </c>
      <c r="M13" s="157">
        <f>Sobota_I_kolo_sekt_D!S12</f>
        <v>9.5</v>
      </c>
      <c r="N13" s="154">
        <f>Sobota_I_kolo_sekt_D!Q12</f>
        <v>1</v>
      </c>
      <c r="O13" s="155">
        <f>Sobota_I_kolo_sekt_D!P12</f>
        <v>1</v>
      </c>
      <c r="P13" s="158">
        <f t="shared" si="0"/>
        <v>29</v>
      </c>
      <c r="Q13" s="159">
        <f t="shared" si="1"/>
        <v>36</v>
      </c>
      <c r="R13" s="160">
        <f t="shared" si="2"/>
        <v>36</v>
      </c>
      <c r="S13" s="161">
        <v>7</v>
      </c>
      <c r="T13" s="147">
        <v>32</v>
      </c>
      <c r="U13" s="147"/>
      <c r="V13" s="147">
        <v>30</v>
      </c>
      <c r="W13" s="147">
        <v>16</v>
      </c>
      <c r="X13" s="147"/>
      <c r="Y13" s="147"/>
      <c r="Z13" s="147"/>
    </row>
    <row r="14" spans="1:26" ht="18.75" thickBot="1">
      <c r="A14" s="5"/>
      <c r="B14" s="73" t="s">
        <v>84</v>
      </c>
      <c r="C14" s="96" t="s">
        <v>118</v>
      </c>
      <c r="D14" s="84">
        <f>LOOKUP(Sobota_I_kolo_sekt_A!S13,Sobota_I_kolo_sekt_A!S13)</f>
        <v>1</v>
      </c>
      <c r="E14" s="82">
        <f>LOOKUP(Sobota_I_kolo_sekt_A!Q13,Sobota_I_kolo_sekt_A!Q13)</f>
        <v>20</v>
      </c>
      <c r="F14" s="85">
        <f>LOOKUP(Sobota_I_kolo_sekt_A!P13,Sobota_I_kolo_sekt_A!P13)</f>
        <v>20</v>
      </c>
      <c r="G14" s="75">
        <f>Sobota_I_kolo_sekt_B!S13</f>
        <v>10</v>
      </c>
      <c r="H14" s="76">
        <f>Sobota_I_kolo_sekt_B!Q13</f>
        <v>4</v>
      </c>
      <c r="I14" s="79">
        <f>Sobota_I_kolo_sekt_B!P13</f>
        <v>4</v>
      </c>
      <c r="J14" s="75">
        <f>Sobota_I_kolo_sekt_C!S13</f>
        <v>3</v>
      </c>
      <c r="K14" s="76">
        <f>Sobota_I_kolo_sekt_C!Q13</f>
        <v>8</v>
      </c>
      <c r="L14" s="77">
        <f>Sobota_I_kolo_sekt_C!P13</f>
        <v>8</v>
      </c>
      <c r="M14" s="78">
        <f>Sobota_I_kolo_sekt_D!S13</f>
        <v>2</v>
      </c>
      <c r="N14" s="76">
        <f>Sobota_I_kolo_sekt_D!Q13</f>
        <v>11</v>
      </c>
      <c r="O14" s="79">
        <f>Sobota_I_kolo_sekt_D!P13</f>
        <v>11</v>
      </c>
      <c r="P14" s="65">
        <f t="shared" si="0"/>
        <v>16</v>
      </c>
      <c r="Q14" s="67">
        <f t="shared" si="1"/>
        <v>43</v>
      </c>
      <c r="R14" s="70">
        <f t="shared" si="2"/>
        <v>43</v>
      </c>
      <c r="S14" s="86">
        <v>2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3" t="s">
        <v>85</v>
      </c>
      <c r="C15" s="96" t="s">
        <v>119</v>
      </c>
      <c r="D15" s="84">
        <f>LOOKUP(Sobota_I_kolo_sekt_A!S14,Sobota_I_kolo_sekt_A!S14)</f>
        <v>10.5</v>
      </c>
      <c r="E15" s="82">
        <f>LOOKUP(Sobota_I_kolo_sekt_A!Q14,Sobota_I_kolo_sekt_A!Q14)</f>
        <v>3</v>
      </c>
      <c r="F15" s="85">
        <f>LOOKUP(Sobota_I_kolo_sekt_A!P14,Sobota_I_kolo_sekt_A!P14)</f>
        <v>3</v>
      </c>
      <c r="G15" s="75">
        <f>Sobota_I_kolo_sekt_B!S14</f>
        <v>1</v>
      </c>
      <c r="H15" s="76">
        <f>Sobota_I_kolo_sekt_B!Q14</f>
        <v>7</v>
      </c>
      <c r="I15" s="79">
        <f>Sobota_I_kolo_sekt_B!P14</f>
        <v>7</v>
      </c>
      <c r="J15" s="75">
        <f>Sobota_I_kolo_sekt_C!S14</f>
        <v>5.5</v>
      </c>
      <c r="K15" s="76">
        <f>Sobota_I_kolo_sekt_C!Q14</f>
        <v>4</v>
      </c>
      <c r="L15" s="77">
        <f>Sobota_I_kolo_sekt_C!P14</f>
        <v>4</v>
      </c>
      <c r="M15" s="78">
        <f>Sobota_I_kolo_sekt_D!S14</f>
        <v>9.5</v>
      </c>
      <c r="N15" s="76">
        <f>Sobota_I_kolo_sekt_D!Q14</f>
        <v>1</v>
      </c>
      <c r="O15" s="79">
        <f>Sobota_I_kolo_sekt_D!P14</f>
        <v>1</v>
      </c>
      <c r="P15" s="65">
        <f t="shared" si="0"/>
        <v>26.5</v>
      </c>
      <c r="Q15" s="67">
        <f t="shared" si="1"/>
        <v>15</v>
      </c>
      <c r="R15" s="70">
        <f t="shared" si="2"/>
        <v>15</v>
      </c>
      <c r="S15" s="86">
        <v>6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4" t="s">
        <v>86</v>
      </c>
      <c r="C16" s="96" t="s">
        <v>120</v>
      </c>
      <c r="D16" s="90">
        <f>LOOKUP(Sobota_I_kolo_sekt_A!S15,Sobota_I_kolo_sekt_A!S15)</f>
        <v>4</v>
      </c>
      <c r="E16" s="88">
        <f>LOOKUP(Sobota_I_kolo_sekt_A!Q15,Sobota_I_kolo_sekt_A!Q15)</f>
        <v>42</v>
      </c>
      <c r="F16" s="91">
        <f>LOOKUP(Sobota_I_kolo_sekt_A!P15,Sobota_I_kolo_sekt_A!P15)</f>
        <v>42</v>
      </c>
      <c r="G16" s="75">
        <f>Sobota_I_kolo_sekt_B!S15</f>
        <v>12</v>
      </c>
      <c r="H16" s="76">
        <f>Sobota_I_kolo_sekt_B!Q15</f>
        <v>1</v>
      </c>
      <c r="I16" s="79">
        <f>Sobota_I_kolo_sekt_B!P15</f>
        <v>1</v>
      </c>
      <c r="J16" s="75">
        <f>Sobota_I_kolo_sekt_C!S15</f>
        <v>5.5</v>
      </c>
      <c r="K16" s="76">
        <f>Sobota_I_kolo_sekt_C!Q15</f>
        <v>4</v>
      </c>
      <c r="L16" s="77">
        <f>Sobota_I_kolo_sekt_C!P15</f>
        <v>4</v>
      </c>
      <c r="M16" s="78">
        <f>Sobota_I_kolo_sekt_D!S15</f>
        <v>11</v>
      </c>
      <c r="N16" s="76">
        <f>Sobota_I_kolo_sekt_D!Q15</f>
        <v>1</v>
      </c>
      <c r="O16" s="79">
        <f>Sobota_I_kolo_sekt_D!P15</f>
        <v>1</v>
      </c>
      <c r="P16" s="65">
        <f>SUM(D16,G16,J16,M16)</f>
        <v>32.5</v>
      </c>
      <c r="Q16" s="68">
        <f t="shared" si="1"/>
        <v>48</v>
      </c>
      <c r="R16" s="71">
        <f t="shared" si="2"/>
        <v>48</v>
      </c>
      <c r="S16" s="92">
        <v>12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3"/>
      <c r="C17" s="94"/>
      <c r="D17" s="95">
        <f>SUM(D5:D16)</f>
        <v>78</v>
      </c>
      <c r="E17" s="95">
        <f aca="true" t="shared" si="3" ref="E17:P17">SUM(E5:E16)</f>
        <v>247</v>
      </c>
      <c r="F17" s="95">
        <f t="shared" si="3"/>
        <v>247</v>
      </c>
      <c r="G17" s="95">
        <f t="shared" si="3"/>
        <v>78</v>
      </c>
      <c r="H17" s="95">
        <f t="shared" si="3"/>
        <v>61</v>
      </c>
      <c r="I17" s="95">
        <f t="shared" si="3"/>
        <v>61</v>
      </c>
      <c r="J17" s="95">
        <f t="shared" si="3"/>
        <v>78</v>
      </c>
      <c r="K17" s="95">
        <f t="shared" si="3"/>
        <v>54</v>
      </c>
      <c r="L17" s="95">
        <f t="shared" si="3"/>
        <v>54</v>
      </c>
      <c r="M17" s="95">
        <f t="shared" si="3"/>
        <v>78</v>
      </c>
      <c r="N17" s="95">
        <f t="shared" si="3"/>
        <v>49</v>
      </c>
      <c r="O17" s="95">
        <f t="shared" si="3"/>
        <v>49</v>
      </c>
      <c r="P17" s="95">
        <f t="shared" si="3"/>
        <v>312</v>
      </c>
      <c r="Q17" s="94">
        <f>SUM(Q5:Q16)</f>
        <v>411</v>
      </c>
      <c r="R17" s="94">
        <f>SUM(R5:R16)</f>
        <v>411</v>
      </c>
      <c r="S17" s="94">
        <f>SUM(S5:S16)</f>
        <v>78</v>
      </c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3.281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102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25</v>
      </c>
      <c r="C4" s="17" t="s">
        <v>21</v>
      </c>
      <c r="D4" s="17" t="s">
        <v>170</v>
      </c>
      <c r="E4" s="17" t="s">
        <v>134</v>
      </c>
      <c r="F4" s="22" t="s">
        <v>17</v>
      </c>
      <c r="G4" s="29">
        <v>9</v>
      </c>
      <c r="H4" s="29">
        <v>9</v>
      </c>
      <c r="I4" s="49">
        <f aca="true" t="shared" si="0" ref="I4:I15">COUNTIF(G$4:G$15,"&lt;"&amp;G4)*ROWS(G$4:G$15)+COUNTIF(H$4:H$15,"&lt;"&amp;H4)</f>
        <v>91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5</v>
      </c>
      <c r="K4" s="29">
        <v>3</v>
      </c>
      <c r="L4" s="29">
        <v>3</v>
      </c>
      <c r="M4" s="49">
        <f aca="true" t="shared" si="2" ref="M4:M15">COUNTIF(K$4:K$15,"&lt;"&amp;K4)*ROWS(K$4:K$15)+COUNTIF(L$4:L$15,"&lt;"&amp;L4)</f>
        <v>65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6.5</v>
      </c>
      <c r="O4" s="46">
        <f aca="true" t="shared" si="4" ref="O4:O15">SUM(J4,N4)</f>
        <v>11.5</v>
      </c>
      <c r="P4" s="43">
        <f aca="true" t="shared" si="5" ref="P4:P15">SUM(K4,G4)</f>
        <v>12</v>
      </c>
      <c r="Q4" s="30">
        <f aca="true" t="shared" si="6" ref="Q4:Q15">SUM(L4,H4)</f>
        <v>12</v>
      </c>
      <c r="R4" s="34">
        <f aca="true" t="shared" si="7" ref="R4:R15">(COUNTIF(O$4:O$15,"&gt;"&amp;O4)*ROWS(O$4:O$14)+COUNTIF(P$4:P$15,"&lt;"&amp;P4))*ROWS(O$4:O$15)+COUNTIF(Q$4:Q$15,"&lt;"&amp;Q4)</f>
        <v>580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7</v>
      </c>
      <c r="T4" s="37">
        <v>20</v>
      </c>
    </row>
    <row r="5" spans="2:20" ht="18.75">
      <c r="B5" s="19" t="s">
        <v>24</v>
      </c>
      <c r="C5" s="1" t="s">
        <v>28</v>
      </c>
      <c r="D5" s="1" t="s">
        <v>147</v>
      </c>
      <c r="E5" s="1" t="s">
        <v>121</v>
      </c>
      <c r="F5" s="23" t="s">
        <v>33</v>
      </c>
      <c r="G5" s="31">
        <v>5</v>
      </c>
      <c r="H5" s="31">
        <v>5</v>
      </c>
      <c r="I5" s="50">
        <f t="shared" si="0"/>
        <v>52</v>
      </c>
      <c r="J5" s="53">
        <f t="shared" si="1"/>
        <v>8</v>
      </c>
      <c r="K5" s="31">
        <v>11</v>
      </c>
      <c r="L5" s="31">
        <v>11</v>
      </c>
      <c r="M5" s="50">
        <f t="shared" si="2"/>
        <v>130</v>
      </c>
      <c r="N5" s="53">
        <f t="shared" si="3"/>
        <v>2</v>
      </c>
      <c r="O5" s="47">
        <f t="shared" si="4"/>
        <v>10</v>
      </c>
      <c r="P5" s="44">
        <f t="shared" si="5"/>
        <v>16</v>
      </c>
      <c r="Q5" s="28">
        <f t="shared" si="6"/>
        <v>16</v>
      </c>
      <c r="R5" s="35">
        <f t="shared" si="7"/>
        <v>1279</v>
      </c>
      <c r="S5" s="41">
        <f t="shared" si="8"/>
        <v>3</v>
      </c>
      <c r="T5" s="38">
        <v>40</v>
      </c>
    </row>
    <row r="6" spans="2:20" ht="18.75">
      <c r="B6" s="19" t="s">
        <v>18</v>
      </c>
      <c r="C6" s="1" t="s">
        <v>22</v>
      </c>
      <c r="D6" s="1" t="s">
        <v>179</v>
      </c>
      <c r="E6" s="1" t="s">
        <v>111</v>
      </c>
      <c r="F6" s="23" t="s">
        <v>31</v>
      </c>
      <c r="G6" s="31">
        <v>6</v>
      </c>
      <c r="H6" s="31">
        <v>6</v>
      </c>
      <c r="I6" s="50">
        <f t="shared" si="0"/>
        <v>65</v>
      </c>
      <c r="J6" s="53">
        <f t="shared" si="1"/>
        <v>6.5</v>
      </c>
      <c r="K6" s="31">
        <v>5</v>
      </c>
      <c r="L6" s="31">
        <v>5</v>
      </c>
      <c r="M6" s="50">
        <f t="shared" si="2"/>
        <v>91</v>
      </c>
      <c r="N6" s="53">
        <f t="shared" si="3"/>
        <v>5</v>
      </c>
      <c r="O6" s="47">
        <f t="shared" si="4"/>
        <v>11.5</v>
      </c>
      <c r="P6" s="44">
        <f t="shared" si="5"/>
        <v>11</v>
      </c>
      <c r="Q6" s="28">
        <f t="shared" si="6"/>
        <v>11</v>
      </c>
      <c r="R6" s="35">
        <f t="shared" si="7"/>
        <v>554</v>
      </c>
      <c r="S6" s="41">
        <f t="shared" si="8"/>
        <v>8</v>
      </c>
      <c r="T6" s="38">
        <v>15</v>
      </c>
    </row>
    <row r="7" spans="2:20" ht="18.75">
      <c r="B7" s="19" t="s">
        <v>27</v>
      </c>
      <c r="C7" s="1" t="s">
        <v>30</v>
      </c>
      <c r="D7" s="1" t="s">
        <v>143</v>
      </c>
      <c r="E7" s="1" t="s">
        <v>112</v>
      </c>
      <c r="F7" s="23" t="s">
        <v>34</v>
      </c>
      <c r="G7" s="31">
        <v>2</v>
      </c>
      <c r="H7" s="31">
        <v>2</v>
      </c>
      <c r="I7" s="50">
        <f t="shared" si="0"/>
        <v>13</v>
      </c>
      <c r="J7" s="53">
        <f t="shared" si="1"/>
        <v>10.5</v>
      </c>
      <c r="K7" s="31">
        <v>17</v>
      </c>
      <c r="L7" s="31">
        <v>17</v>
      </c>
      <c r="M7" s="50">
        <f t="shared" si="2"/>
        <v>143</v>
      </c>
      <c r="N7" s="53">
        <f t="shared" si="3"/>
        <v>1</v>
      </c>
      <c r="O7" s="47">
        <f t="shared" si="4"/>
        <v>11.5</v>
      </c>
      <c r="P7" s="44">
        <f t="shared" si="5"/>
        <v>19</v>
      </c>
      <c r="Q7" s="28">
        <f t="shared" si="6"/>
        <v>19</v>
      </c>
      <c r="R7" s="35">
        <f t="shared" si="7"/>
        <v>645</v>
      </c>
      <c r="S7" s="41">
        <f t="shared" si="8"/>
        <v>5.5</v>
      </c>
      <c r="T7" s="38">
        <v>27.5</v>
      </c>
    </row>
    <row r="8" spans="2:20" ht="18.75">
      <c r="B8" s="19" t="s">
        <v>21</v>
      </c>
      <c r="C8" s="1" t="s">
        <v>25</v>
      </c>
      <c r="D8" s="1" t="s">
        <v>153</v>
      </c>
      <c r="E8" s="1" t="s">
        <v>113</v>
      </c>
      <c r="F8" s="23" t="s">
        <v>32</v>
      </c>
      <c r="G8" s="31">
        <v>13</v>
      </c>
      <c r="H8" s="31">
        <v>13</v>
      </c>
      <c r="I8" s="50">
        <f t="shared" si="0"/>
        <v>104</v>
      </c>
      <c r="J8" s="53">
        <f t="shared" si="1"/>
        <v>4</v>
      </c>
      <c r="K8" s="31">
        <v>0</v>
      </c>
      <c r="L8" s="31">
        <v>0</v>
      </c>
      <c r="M8" s="50">
        <f t="shared" si="2"/>
        <v>0</v>
      </c>
      <c r="N8" s="53">
        <f t="shared" si="3"/>
        <v>11.5</v>
      </c>
      <c r="O8" s="47">
        <f t="shared" si="4"/>
        <v>15.5</v>
      </c>
      <c r="P8" s="44">
        <f t="shared" si="5"/>
        <v>13</v>
      </c>
      <c r="Q8" s="28">
        <f t="shared" si="6"/>
        <v>13</v>
      </c>
      <c r="R8" s="35">
        <f t="shared" si="7"/>
        <v>329</v>
      </c>
      <c r="S8" s="41">
        <f t="shared" si="8"/>
        <v>10</v>
      </c>
      <c r="T8" s="38">
        <v>5</v>
      </c>
    </row>
    <row r="9" spans="2:20" ht="18.75">
      <c r="B9" s="19" t="s">
        <v>90</v>
      </c>
      <c r="C9" s="1" t="s">
        <v>19</v>
      </c>
      <c r="D9" s="1" t="s">
        <v>144</v>
      </c>
      <c r="E9" s="1" t="s">
        <v>114</v>
      </c>
      <c r="F9" s="23" t="s">
        <v>29</v>
      </c>
      <c r="G9" s="31">
        <v>6</v>
      </c>
      <c r="H9" s="31">
        <v>6</v>
      </c>
      <c r="I9" s="50">
        <f t="shared" si="0"/>
        <v>65</v>
      </c>
      <c r="J9" s="53">
        <f t="shared" si="1"/>
        <v>6.5</v>
      </c>
      <c r="K9" s="31">
        <v>8</v>
      </c>
      <c r="L9" s="31">
        <v>8</v>
      </c>
      <c r="M9" s="50">
        <f t="shared" si="2"/>
        <v>104</v>
      </c>
      <c r="N9" s="53">
        <f t="shared" si="3"/>
        <v>4</v>
      </c>
      <c r="O9" s="47">
        <f t="shared" si="4"/>
        <v>10.5</v>
      </c>
      <c r="P9" s="44">
        <f t="shared" si="5"/>
        <v>14</v>
      </c>
      <c r="Q9" s="28">
        <f t="shared" si="6"/>
        <v>14</v>
      </c>
      <c r="R9" s="35">
        <f t="shared" si="7"/>
        <v>1134</v>
      </c>
      <c r="S9" s="41">
        <f t="shared" si="8"/>
        <v>4</v>
      </c>
      <c r="T9" s="38">
        <v>35</v>
      </c>
    </row>
    <row r="10" spans="2:20" ht="18.75">
      <c r="B10" s="19" t="s">
        <v>22</v>
      </c>
      <c r="C10" s="1" t="s">
        <v>18</v>
      </c>
      <c r="D10" s="1" t="s">
        <v>180</v>
      </c>
      <c r="E10" s="1" t="s">
        <v>115</v>
      </c>
      <c r="F10" s="23" t="s">
        <v>39</v>
      </c>
      <c r="G10" s="31">
        <v>2</v>
      </c>
      <c r="H10" s="31">
        <v>2</v>
      </c>
      <c r="I10" s="50">
        <f t="shared" si="0"/>
        <v>13</v>
      </c>
      <c r="J10" s="53">
        <f t="shared" si="1"/>
        <v>10.5</v>
      </c>
      <c r="K10" s="31">
        <v>1</v>
      </c>
      <c r="L10" s="31">
        <v>1</v>
      </c>
      <c r="M10" s="50">
        <f t="shared" si="2"/>
        <v>26</v>
      </c>
      <c r="N10" s="53">
        <f t="shared" si="3"/>
        <v>9.5</v>
      </c>
      <c r="O10" s="47">
        <f t="shared" si="4"/>
        <v>20</v>
      </c>
      <c r="P10" s="44">
        <f t="shared" si="5"/>
        <v>3</v>
      </c>
      <c r="Q10" s="28">
        <f t="shared" si="6"/>
        <v>3</v>
      </c>
      <c r="R10" s="35">
        <f t="shared" si="7"/>
        <v>132</v>
      </c>
      <c r="S10" s="41">
        <f t="shared" si="8"/>
        <v>11</v>
      </c>
      <c r="T10" s="38">
        <v>0</v>
      </c>
    </row>
    <row r="11" spans="2:20" ht="18.75">
      <c r="B11" s="19" t="s">
        <v>19</v>
      </c>
      <c r="C11" s="1" t="s">
        <v>15</v>
      </c>
      <c r="D11" s="1" t="s">
        <v>149</v>
      </c>
      <c r="E11" s="1" t="s">
        <v>141</v>
      </c>
      <c r="F11" s="23" t="s">
        <v>36</v>
      </c>
      <c r="G11" s="31">
        <v>4</v>
      </c>
      <c r="H11" s="31">
        <v>4</v>
      </c>
      <c r="I11" s="50">
        <f t="shared" si="0"/>
        <v>39</v>
      </c>
      <c r="J11" s="53">
        <f t="shared" si="1"/>
        <v>9</v>
      </c>
      <c r="K11" s="31">
        <v>0</v>
      </c>
      <c r="L11" s="31">
        <v>0</v>
      </c>
      <c r="M11" s="50">
        <f t="shared" si="2"/>
        <v>0</v>
      </c>
      <c r="N11" s="53">
        <f t="shared" si="3"/>
        <v>11.5</v>
      </c>
      <c r="O11" s="47">
        <f t="shared" si="4"/>
        <v>20.5</v>
      </c>
      <c r="P11" s="44">
        <f t="shared" si="5"/>
        <v>4</v>
      </c>
      <c r="Q11" s="28">
        <f t="shared" si="6"/>
        <v>4</v>
      </c>
      <c r="R11" s="35">
        <f t="shared" si="7"/>
        <v>13</v>
      </c>
      <c r="S11" s="41">
        <f t="shared" si="8"/>
        <v>12</v>
      </c>
      <c r="T11" s="38">
        <v>0</v>
      </c>
    </row>
    <row r="12" spans="2:20" s="146" customFormat="1" ht="18.75">
      <c r="B12" s="131" t="s">
        <v>28</v>
      </c>
      <c r="C12" s="132" t="s">
        <v>24</v>
      </c>
      <c r="D12" s="132" t="s">
        <v>176</v>
      </c>
      <c r="E12" s="132" t="s">
        <v>117</v>
      </c>
      <c r="F12" s="135" t="s">
        <v>20</v>
      </c>
      <c r="G12" s="136">
        <v>18</v>
      </c>
      <c r="H12" s="136">
        <v>18</v>
      </c>
      <c r="I12" s="137">
        <f t="shared" si="0"/>
        <v>130</v>
      </c>
      <c r="J12" s="138">
        <f t="shared" si="1"/>
        <v>2</v>
      </c>
      <c r="K12" s="136">
        <v>1</v>
      </c>
      <c r="L12" s="136">
        <v>1</v>
      </c>
      <c r="M12" s="137">
        <f t="shared" si="2"/>
        <v>26</v>
      </c>
      <c r="N12" s="138">
        <f t="shared" si="3"/>
        <v>9.5</v>
      </c>
      <c r="O12" s="140">
        <f t="shared" si="4"/>
        <v>11.5</v>
      </c>
      <c r="P12" s="141">
        <f t="shared" si="5"/>
        <v>19</v>
      </c>
      <c r="Q12" s="142">
        <f t="shared" si="6"/>
        <v>19</v>
      </c>
      <c r="R12" s="143">
        <f t="shared" si="7"/>
        <v>645</v>
      </c>
      <c r="S12" s="144">
        <f t="shared" si="8"/>
        <v>5.5</v>
      </c>
      <c r="T12" s="145">
        <v>27.5</v>
      </c>
    </row>
    <row r="13" spans="2:20" ht="18.75">
      <c r="B13" s="19" t="s">
        <v>30</v>
      </c>
      <c r="C13" s="1" t="s">
        <v>27</v>
      </c>
      <c r="D13" s="1" t="s">
        <v>173</v>
      </c>
      <c r="E13" s="1" t="s">
        <v>118</v>
      </c>
      <c r="F13" s="23" t="s">
        <v>23</v>
      </c>
      <c r="G13" s="31">
        <v>15</v>
      </c>
      <c r="H13" s="31">
        <v>15</v>
      </c>
      <c r="I13" s="50">
        <f t="shared" si="0"/>
        <v>117</v>
      </c>
      <c r="J13" s="53">
        <f t="shared" si="1"/>
        <v>3</v>
      </c>
      <c r="K13" s="31">
        <v>3</v>
      </c>
      <c r="L13" s="31">
        <v>3</v>
      </c>
      <c r="M13" s="50">
        <f t="shared" si="2"/>
        <v>65</v>
      </c>
      <c r="N13" s="53">
        <f t="shared" si="3"/>
        <v>6.5</v>
      </c>
      <c r="O13" s="47">
        <f t="shared" si="4"/>
        <v>9.5</v>
      </c>
      <c r="P13" s="44">
        <f t="shared" si="5"/>
        <v>18</v>
      </c>
      <c r="Q13" s="28">
        <f t="shared" si="6"/>
        <v>18</v>
      </c>
      <c r="R13" s="35">
        <f t="shared" si="7"/>
        <v>1424</v>
      </c>
      <c r="S13" s="41">
        <f t="shared" si="8"/>
        <v>2</v>
      </c>
      <c r="T13" s="38">
        <v>45</v>
      </c>
    </row>
    <row r="14" spans="2:20" ht="18.75">
      <c r="B14" s="19" t="s">
        <v>61</v>
      </c>
      <c r="C14" s="1" t="s">
        <v>16</v>
      </c>
      <c r="D14" s="3" t="s">
        <v>181</v>
      </c>
      <c r="E14" s="1" t="s">
        <v>119</v>
      </c>
      <c r="F14" s="23" t="s">
        <v>26</v>
      </c>
      <c r="G14" s="31">
        <v>30</v>
      </c>
      <c r="H14" s="31">
        <v>30</v>
      </c>
      <c r="I14" s="50">
        <f t="shared" si="0"/>
        <v>143</v>
      </c>
      <c r="J14" s="53">
        <f t="shared" si="1"/>
        <v>1</v>
      </c>
      <c r="K14" s="31">
        <v>2</v>
      </c>
      <c r="L14" s="31">
        <v>2</v>
      </c>
      <c r="M14" s="50">
        <f t="shared" si="2"/>
        <v>52</v>
      </c>
      <c r="N14" s="53">
        <f t="shared" si="3"/>
        <v>8</v>
      </c>
      <c r="O14" s="47">
        <f t="shared" si="4"/>
        <v>9</v>
      </c>
      <c r="P14" s="44">
        <f t="shared" si="5"/>
        <v>32</v>
      </c>
      <c r="Q14" s="28">
        <f t="shared" si="6"/>
        <v>32</v>
      </c>
      <c r="R14" s="35">
        <f t="shared" si="7"/>
        <v>1595</v>
      </c>
      <c r="S14" s="41">
        <f t="shared" si="8"/>
        <v>1</v>
      </c>
      <c r="T14" s="38">
        <v>50</v>
      </c>
    </row>
    <row r="15" spans="2:20" ht="19.5" thickBot="1">
      <c r="B15" s="20" t="s">
        <v>16</v>
      </c>
      <c r="C15" s="21" t="s">
        <v>91</v>
      </c>
      <c r="D15" s="108" t="s">
        <v>145</v>
      </c>
      <c r="E15" s="21" t="s">
        <v>120</v>
      </c>
      <c r="F15" s="24" t="s">
        <v>35</v>
      </c>
      <c r="G15" s="32">
        <v>1</v>
      </c>
      <c r="H15" s="32">
        <v>1</v>
      </c>
      <c r="I15" s="51">
        <f t="shared" si="0"/>
        <v>0</v>
      </c>
      <c r="J15" s="54">
        <f t="shared" si="1"/>
        <v>12</v>
      </c>
      <c r="K15" s="32">
        <v>10</v>
      </c>
      <c r="L15" s="32">
        <v>10</v>
      </c>
      <c r="M15" s="51">
        <f t="shared" si="2"/>
        <v>117</v>
      </c>
      <c r="N15" s="54">
        <f t="shared" si="3"/>
        <v>3</v>
      </c>
      <c r="O15" s="48">
        <f t="shared" si="4"/>
        <v>15</v>
      </c>
      <c r="P15" s="45">
        <f t="shared" si="5"/>
        <v>11</v>
      </c>
      <c r="Q15" s="33">
        <f t="shared" si="6"/>
        <v>11</v>
      </c>
      <c r="R15" s="36">
        <f t="shared" si="7"/>
        <v>422</v>
      </c>
      <c r="S15" s="42">
        <f t="shared" si="8"/>
        <v>9</v>
      </c>
      <c r="T15" s="39">
        <v>10</v>
      </c>
    </row>
    <row r="16" spans="2:20" ht="12.75">
      <c r="B16" s="97"/>
      <c r="C16" s="97"/>
      <c r="D16" s="97"/>
      <c r="E16" s="97"/>
      <c r="F16" s="97"/>
      <c r="G16" s="97">
        <f>SUM(G4:G15)</f>
        <v>111</v>
      </c>
      <c r="H16" s="97"/>
      <c r="I16" s="97"/>
      <c r="J16" s="97">
        <f>SUM(J4:J15)</f>
        <v>78</v>
      </c>
      <c r="K16" s="97">
        <f>SUM(K4:K15)</f>
        <v>61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172</v>
      </c>
      <c r="Q16" s="97"/>
      <c r="R16" s="97"/>
      <c r="S16" s="97">
        <f>SUM(S4:S15)</f>
        <v>78</v>
      </c>
      <c r="T16" s="97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8515625" style="0" customWidth="1"/>
    <col min="5" max="5" width="13.5742187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103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60</v>
      </c>
      <c r="C4" s="17" t="s">
        <v>58</v>
      </c>
      <c r="D4" s="17" t="s">
        <v>133</v>
      </c>
      <c r="E4" s="17" t="s">
        <v>134</v>
      </c>
      <c r="F4" s="22" t="s">
        <v>49</v>
      </c>
      <c r="G4" s="29">
        <v>1</v>
      </c>
      <c r="H4" s="29">
        <v>1</v>
      </c>
      <c r="I4" s="49">
        <f aca="true" t="shared" si="0" ref="I4:I15">COUNTIF(G$4:G$15,"&lt;"&amp;G4)*ROWS(G$4:G$15)+COUNTIF(H$4:H$15,"&lt;"&amp;H4)</f>
        <v>26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8</v>
      </c>
      <c r="K4" s="29">
        <v>0</v>
      </c>
      <c r="L4" s="29">
        <v>0</v>
      </c>
      <c r="M4" s="49">
        <f aca="true" t="shared" si="2" ref="M4:M15">COUNTIF(K$4:K$15,"&lt;"&amp;K4)*ROWS(K$4:K$15)+COUNTIF(L$4:L$15,"&lt;"&amp;L4)</f>
        <v>0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8.5</v>
      </c>
      <c r="O4" s="46">
        <f aca="true" t="shared" si="4" ref="O4:O15">SUM(J4,N4)</f>
        <v>16.5</v>
      </c>
      <c r="P4" s="43">
        <f aca="true" t="shared" si="5" ref="P4:P15">SUM(K4,G4)</f>
        <v>1</v>
      </c>
      <c r="Q4" s="30">
        <f aca="true" t="shared" si="6" ref="Q4:Q15">SUM(L4,H4)</f>
        <v>1</v>
      </c>
      <c r="R4" s="34">
        <f aca="true" t="shared" si="7" ref="R4:R15">(COUNTIF(O$4:O$15,"&gt;"&amp;O4)*ROWS(O$4:O$14)+COUNTIF(P$4:P$15,"&lt;"&amp;P4))*ROWS(O$4:O$15)+COUNTIF(Q$4:Q$15,"&lt;"&amp;Q4)</f>
        <v>145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10</v>
      </c>
      <c r="T4" s="37">
        <v>5</v>
      </c>
    </row>
    <row r="5" spans="2:20" ht="18.75">
      <c r="B5" s="19" t="s">
        <v>58</v>
      </c>
      <c r="C5" s="1" t="s">
        <v>60</v>
      </c>
      <c r="D5" s="1" t="s">
        <v>157</v>
      </c>
      <c r="E5" s="1" t="s">
        <v>121</v>
      </c>
      <c r="F5" s="23" t="s">
        <v>44</v>
      </c>
      <c r="G5" s="31">
        <v>1</v>
      </c>
      <c r="H5" s="31">
        <v>1</v>
      </c>
      <c r="I5" s="50">
        <f t="shared" si="0"/>
        <v>26</v>
      </c>
      <c r="J5" s="53">
        <f t="shared" si="1"/>
        <v>8</v>
      </c>
      <c r="K5" s="31">
        <v>0</v>
      </c>
      <c r="L5" s="31">
        <v>0</v>
      </c>
      <c r="M5" s="50">
        <f t="shared" si="2"/>
        <v>0</v>
      </c>
      <c r="N5" s="53">
        <f t="shared" si="3"/>
        <v>8.5</v>
      </c>
      <c r="O5" s="47">
        <f t="shared" si="4"/>
        <v>16.5</v>
      </c>
      <c r="P5" s="44">
        <f t="shared" si="5"/>
        <v>1</v>
      </c>
      <c r="Q5" s="28">
        <f t="shared" si="6"/>
        <v>1</v>
      </c>
      <c r="R5" s="35">
        <f t="shared" si="7"/>
        <v>145</v>
      </c>
      <c r="S5" s="41">
        <f t="shared" si="8"/>
        <v>10</v>
      </c>
      <c r="T5" s="38">
        <v>5</v>
      </c>
    </row>
    <row r="6" spans="2:20" ht="18.75">
      <c r="B6" s="19" t="s">
        <v>56</v>
      </c>
      <c r="C6" s="1" t="s">
        <v>59</v>
      </c>
      <c r="D6" s="1" t="s">
        <v>142</v>
      </c>
      <c r="E6" s="1" t="s">
        <v>111</v>
      </c>
      <c r="F6" s="23" t="s">
        <v>43</v>
      </c>
      <c r="G6" s="31">
        <v>5</v>
      </c>
      <c r="H6" s="31">
        <v>5</v>
      </c>
      <c r="I6" s="50">
        <f t="shared" si="0"/>
        <v>143</v>
      </c>
      <c r="J6" s="53">
        <f t="shared" si="1"/>
        <v>1</v>
      </c>
      <c r="K6" s="31">
        <v>0</v>
      </c>
      <c r="L6" s="31">
        <v>0</v>
      </c>
      <c r="M6" s="50">
        <f t="shared" si="2"/>
        <v>0</v>
      </c>
      <c r="N6" s="53">
        <f t="shared" si="3"/>
        <v>8.5</v>
      </c>
      <c r="O6" s="47">
        <f t="shared" si="4"/>
        <v>9.5</v>
      </c>
      <c r="P6" s="44">
        <f t="shared" si="5"/>
        <v>5</v>
      </c>
      <c r="Q6" s="28">
        <f t="shared" si="6"/>
        <v>5</v>
      </c>
      <c r="R6" s="35">
        <f t="shared" si="7"/>
        <v>1463</v>
      </c>
      <c r="S6" s="41">
        <f t="shared" si="8"/>
        <v>2</v>
      </c>
      <c r="T6" s="38">
        <v>45</v>
      </c>
    </row>
    <row r="7" spans="2:20" ht="18.75">
      <c r="B7" s="19" t="s">
        <v>53</v>
      </c>
      <c r="C7" s="1" t="s">
        <v>50</v>
      </c>
      <c r="D7" s="1" t="s">
        <v>131</v>
      </c>
      <c r="E7" s="1" t="s">
        <v>112</v>
      </c>
      <c r="F7" s="23" t="s">
        <v>45</v>
      </c>
      <c r="G7" s="31">
        <v>0</v>
      </c>
      <c r="H7" s="31">
        <v>0</v>
      </c>
      <c r="I7" s="50">
        <f t="shared" si="0"/>
        <v>0</v>
      </c>
      <c r="J7" s="53">
        <f t="shared" si="1"/>
        <v>11.5</v>
      </c>
      <c r="K7" s="31">
        <v>0</v>
      </c>
      <c r="L7" s="31">
        <v>0</v>
      </c>
      <c r="M7" s="50">
        <f t="shared" si="2"/>
        <v>0</v>
      </c>
      <c r="N7" s="53">
        <f t="shared" si="3"/>
        <v>8.5</v>
      </c>
      <c r="O7" s="47">
        <f t="shared" si="4"/>
        <v>20</v>
      </c>
      <c r="P7" s="44">
        <f t="shared" si="5"/>
        <v>0</v>
      </c>
      <c r="Q7" s="28">
        <f t="shared" si="6"/>
        <v>0</v>
      </c>
      <c r="R7" s="35">
        <f t="shared" si="7"/>
        <v>0</v>
      </c>
      <c r="S7" s="41">
        <f t="shared" si="8"/>
        <v>12</v>
      </c>
      <c r="T7" s="38">
        <v>0</v>
      </c>
    </row>
    <row r="8" spans="2:20" ht="18.75">
      <c r="B8" s="19" t="s">
        <v>92</v>
      </c>
      <c r="C8" s="1" t="s">
        <v>53</v>
      </c>
      <c r="D8" s="1" t="s">
        <v>137</v>
      </c>
      <c r="E8" s="1" t="s">
        <v>113</v>
      </c>
      <c r="F8" s="23" t="s">
        <v>40</v>
      </c>
      <c r="G8" s="31">
        <v>1</v>
      </c>
      <c r="H8" s="31">
        <v>1</v>
      </c>
      <c r="I8" s="50">
        <f t="shared" si="0"/>
        <v>26</v>
      </c>
      <c r="J8" s="53">
        <f t="shared" si="1"/>
        <v>8</v>
      </c>
      <c r="K8" s="31">
        <v>1</v>
      </c>
      <c r="L8" s="31">
        <v>1</v>
      </c>
      <c r="M8" s="50">
        <f t="shared" si="2"/>
        <v>104</v>
      </c>
      <c r="N8" s="53">
        <f t="shared" si="3"/>
        <v>2.5</v>
      </c>
      <c r="O8" s="47">
        <f t="shared" si="4"/>
        <v>10.5</v>
      </c>
      <c r="P8" s="44">
        <f t="shared" si="5"/>
        <v>2</v>
      </c>
      <c r="Q8" s="28">
        <f t="shared" si="6"/>
        <v>2</v>
      </c>
      <c r="R8" s="35">
        <f t="shared" si="7"/>
        <v>989</v>
      </c>
      <c r="S8" s="41">
        <f t="shared" si="8"/>
        <v>4.5</v>
      </c>
      <c r="T8" s="38">
        <v>32.5</v>
      </c>
    </row>
    <row r="9" spans="2:20" ht="18.75">
      <c r="B9" s="19" t="s">
        <v>59</v>
      </c>
      <c r="C9" s="1" t="s">
        <v>56</v>
      </c>
      <c r="D9" s="1" t="s">
        <v>183</v>
      </c>
      <c r="E9" s="1" t="s">
        <v>114</v>
      </c>
      <c r="F9" s="23" t="s">
        <v>48</v>
      </c>
      <c r="G9" s="31">
        <v>4</v>
      </c>
      <c r="H9" s="31">
        <v>4</v>
      </c>
      <c r="I9" s="50">
        <f t="shared" si="0"/>
        <v>130</v>
      </c>
      <c r="J9" s="53">
        <f t="shared" si="1"/>
        <v>2</v>
      </c>
      <c r="K9" s="31">
        <v>0</v>
      </c>
      <c r="L9" s="31">
        <v>0</v>
      </c>
      <c r="M9" s="50">
        <f t="shared" si="2"/>
        <v>0</v>
      </c>
      <c r="N9" s="53">
        <f t="shared" si="3"/>
        <v>8.5</v>
      </c>
      <c r="O9" s="47">
        <f t="shared" si="4"/>
        <v>10.5</v>
      </c>
      <c r="P9" s="44">
        <f t="shared" si="5"/>
        <v>4</v>
      </c>
      <c r="Q9" s="28">
        <f t="shared" si="6"/>
        <v>4</v>
      </c>
      <c r="R9" s="35">
        <f t="shared" si="7"/>
        <v>1054</v>
      </c>
      <c r="S9" s="41">
        <f t="shared" si="8"/>
        <v>3</v>
      </c>
      <c r="T9" s="38">
        <v>40</v>
      </c>
    </row>
    <row r="10" spans="2:20" ht="18.75">
      <c r="B10" s="19" t="s">
        <v>54</v>
      </c>
      <c r="C10" s="1" t="s">
        <v>57</v>
      </c>
      <c r="D10" s="1" t="s">
        <v>166</v>
      </c>
      <c r="E10" s="1" t="s">
        <v>115</v>
      </c>
      <c r="F10" s="23" t="s">
        <v>42</v>
      </c>
      <c r="G10" s="31">
        <v>1</v>
      </c>
      <c r="H10" s="31">
        <v>1</v>
      </c>
      <c r="I10" s="50">
        <f t="shared" si="0"/>
        <v>26</v>
      </c>
      <c r="J10" s="53">
        <f t="shared" si="1"/>
        <v>8</v>
      </c>
      <c r="K10" s="31">
        <v>0</v>
      </c>
      <c r="L10" s="31">
        <v>0</v>
      </c>
      <c r="M10" s="50">
        <f t="shared" si="2"/>
        <v>0</v>
      </c>
      <c r="N10" s="53">
        <f t="shared" si="3"/>
        <v>8.5</v>
      </c>
      <c r="O10" s="47">
        <f t="shared" si="4"/>
        <v>16.5</v>
      </c>
      <c r="P10" s="44">
        <f t="shared" si="5"/>
        <v>1</v>
      </c>
      <c r="Q10" s="28">
        <f t="shared" si="6"/>
        <v>1</v>
      </c>
      <c r="R10" s="35">
        <f t="shared" si="7"/>
        <v>145</v>
      </c>
      <c r="S10" s="41">
        <f t="shared" si="8"/>
        <v>10</v>
      </c>
      <c r="T10" s="38">
        <v>5</v>
      </c>
    </row>
    <row r="11" spans="2:20" ht="18.75">
      <c r="B11" s="19" t="s">
        <v>55</v>
      </c>
      <c r="C11" s="1" t="s">
        <v>52</v>
      </c>
      <c r="D11" s="1" t="s">
        <v>182</v>
      </c>
      <c r="E11" s="1" t="s">
        <v>141</v>
      </c>
      <c r="F11" s="23" t="s">
        <v>46</v>
      </c>
      <c r="G11" s="31">
        <v>1</v>
      </c>
      <c r="H11" s="31">
        <v>1</v>
      </c>
      <c r="I11" s="50">
        <f t="shared" si="0"/>
        <v>26</v>
      </c>
      <c r="J11" s="53">
        <f t="shared" si="1"/>
        <v>8</v>
      </c>
      <c r="K11" s="31">
        <v>1</v>
      </c>
      <c r="L11" s="31">
        <v>1</v>
      </c>
      <c r="M11" s="50">
        <f t="shared" si="2"/>
        <v>104</v>
      </c>
      <c r="N11" s="53">
        <f t="shared" si="3"/>
        <v>2.5</v>
      </c>
      <c r="O11" s="47">
        <f t="shared" si="4"/>
        <v>10.5</v>
      </c>
      <c r="P11" s="44">
        <f t="shared" si="5"/>
        <v>2</v>
      </c>
      <c r="Q11" s="28">
        <f t="shared" si="6"/>
        <v>2</v>
      </c>
      <c r="R11" s="35">
        <f t="shared" si="7"/>
        <v>989</v>
      </c>
      <c r="S11" s="41">
        <f t="shared" si="8"/>
        <v>4.5</v>
      </c>
      <c r="T11" s="38">
        <v>32.5</v>
      </c>
    </row>
    <row r="12" spans="2:20" s="146" customFormat="1" ht="18.75">
      <c r="B12" s="131" t="s">
        <v>62</v>
      </c>
      <c r="C12" s="132" t="s">
        <v>51</v>
      </c>
      <c r="D12" s="132" t="s">
        <v>155</v>
      </c>
      <c r="E12" s="132" t="s">
        <v>117</v>
      </c>
      <c r="F12" s="135" t="s">
        <v>38</v>
      </c>
      <c r="G12" s="136">
        <v>2</v>
      </c>
      <c r="H12" s="136">
        <v>2</v>
      </c>
      <c r="I12" s="137">
        <f t="shared" si="0"/>
        <v>91</v>
      </c>
      <c r="J12" s="138">
        <f t="shared" si="1"/>
        <v>4</v>
      </c>
      <c r="K12" s="136">
        <v>0</v>
      </c>
      <c r="L12" s="136">
        <v>0</v>
      </c>
      <c r="M12" s="137">
        <f t="shared" si="2"/>
        <v>0</v>
      </c>
      <c r="N12" s="138">
        <f t="shared" si="3"/>
        <v>8.5</v>
      </c>
      <c r="O12" s="140">
        <f t="shared" si="4"/>
        <v>12.5</v>
      </c>
      <c r="P12" s="141">
        <f t="shared" si="5"/>
        <v>2</v>
      </c>
      <c r="Q12" s="142">
        <f t="shared" si="6"/>
        <v>2</v>
      </c>
      <c r="R12" s="143">
        <f t="shared" si="7"/>
        <v>725</v>
      </c>
      <c r="S12" s="144">
        <f t="shared" si="8"/>
        <v>6.5</v>
      </c>
      <c r="T12" s="145">
        <v>22.5</v>
      </c>
    </row>
    <row r="13" spans="2:20" ht="23.25" customHeight="1">
      <c r="B13" s="19" t="s">
        <v>57</v>
      </c>
      <c r="C13" s="1" t="s">
        <v>54</v>
      </c>
      <c r="D13" s="1" t="s">
        <v>165</v>
      </c>
      <c r="E13" s="1" t="s">
        <v>118</v>
      </c>
      <c r="F13" s="23" t="s">
        <v>47</v>
      </c>
      <c r="G13" s="31">
        <v>2</v>
      </c>
      <c r="H13" s="31">
        <v>2</v>
      </c>
      <c r="I13" s="50">
        <f t="shared" si="0"/>
        <v>91</v>
      </c>
      <c r="J13" s="53">
        <f t="shared" si="1"/>
        <v>4</v>
      </c>
      <c r="K13" s="31">
        <v>1</v>
      </c>
      <c r="L13" s="31">
        <v>1</v>
      </c>
      <c r="M13" s="50">
        <f t="shared" si="2"/>
        <v>104</v>
      </c>
      <c r="N13" s="53">
        <f t="shared" si="3"/>
        <v>2.5</v>
      </c>
      <c r="O13" s="47">
        <f t="shared" si="4"/>
        <v>6.5</v>
      </c>
      <c r="P13" s="44">
        <f t="shared" si="5"/>
        <v>3</v>
      </c>
      <c r="Q13" s="28">
        <f t="shared" si="6"/>
        <v>3</v>
      </c>
      <c r="R13" s="35">
        <f t="shared" si="7"/>
        <v>1569</v>
      </c>
      <c r="S13" s="41">
        <f t="shared" si="8"/>
        <v>1</v>
      </c>
      <c r="T13" s="38">
        <v>50</v>
      </c>
    </row>
    <row r="14" spans="2:20" ht="18.75">
      <c r="B14" s="19" t="s">
        <v>51</v>
      </c>
      <c r="C14" s="1" t="s">
        <v>93</v>
      </c>
      <c r="D14" s="109" t="s">
        <v>132</v>
      </c>
      <c r="E14" s="1" t="s">
        <v>119</v>
      </c>
      <c r="F14" s="23" t="s">
        <v>37</v>
      </c>
      <c r="G14" s="31">
        <v>2</v>
      </c>
      <c r="H14" s="31">
        <v>2</v>
      </c>
      <c r="I14" s="50">
        <f t="shared" si="0"/>
        <v>91</v>
      </c>
      <c r="J14" s="53">
        <f t="shared" si="1"/>
        <v>4</v>
      </c>
      <c r="K14" s="31">
        <v>0</v>
      </c>
      <c r="L14" s="31">
        <v>0</v>
      </c>
      <c r="M14" s="50">
        <f t="shared" si="2"/>
        <v>0</v>
      </c>
      <c r="N14" s="53">
        <f t="shared" si="3"/>
        <v>8.5</v>
      </c>
      <c r="O14" s="47">
        <f t="shared" si="4"/>
        <v>12.5</v>
      </c>
      <c r="P14" s="44">
        <f t="shared" si="5"/>
        <v>2</v>
      </c>
      <c r="Q14" s="28">
        <f t="shared" si="6"/>
        <v>2</v>
      </c>
      <c r="R14" s="35">
        <f t="shared" si="7"/>
        <v>725</v>
      </c>
      <c r="S14" s="41">
        <f t="shared" si="8"/>
        <v>6.5</v>
      </c>
      <c r="T14" s="38">
        <v>22.5</v>
      </c>
    </row>
    <row r="15" spans="2:20" ht="19.5" thickBot="1">
      <c r="B15" s="20" t="s">
        <v>52</v>
      </c>
      <c r="C15" s="21" t="s">
        <v>55</v>
      </c>
      <c r="D15" s="21" t="s">
        <v>158</v>
      </c>
      <c r="E15" s="21" t="s">
        <v>120</v>
      </c>
      <c r="F15" s="24" t="s">
        <v>41</v>
      </c>
      <c r="G15" s="32">
        <v>0</v>
      </c>
      <c r="H15" s="32">
        <v>0</v>
      </c>
      <c r="I15" s="51">
        <f t="shared" si="0"/>
        <v>0</v>
      </c>
      <c r="J15" s="54">
        <f t="shared" si="1"/>
        <v>11.5</v>
      </c>
      <c r="K15" s="32">
        <v>1</v>
      </c>
      <c r="L15" s="32">
        <v>1</v>
      </c>
      <c r="M15" s="51">
        <f t="shared" si="2"/>
        <v>104</v>
      </c>
      <c r="N15" s="54">
        <f t="shared" si="3"/>
        <v>2.5</v>
      </c>
      <c r="O15" s="48">
        <f t="shared" si="4"/>
        <v>14</v>
      </c>
      <c r="P15" s="45">
        <f t="shared" si="5"/>
        <v>1</v>
      </c>
      <c r="Q15" s="33">
        <f t="shared" si="6"/>
        <v>1</v>
      </c>
      <c r="R15" s="36">
        <f t="shared" si="7"/>
        <v>541</v>
      </c>
      <c r="S15" s="42">
        <f t="shared" si="8"/>
        <v>8</v>
      </c>
      <c r="T15" s="39">
        <v>15</v>
      </c>
    </row>
    <row r="16" spans="2:20" ht="12.75">
      <c r="B16" s="97"/>
      <c r="C16" s="97"/>
      <c r="D16" s="97"/>
      <c r="E16" s="97"/>
      <c r="F16" s="97"/>
      <c r="G16" s="97">
        <f>SUM(G4:G15)</f>
        <v>20</v>
      </c>
      <c r="H16" s="97"/>
      <c r="I16" s="97"/>
      <c r="J16" s="97">
        <f>SUM(J4:J15)</f>
        <v>78</v>
      </c>
      <c r="K16" s="97">
        <f>SUM(K4:K15)</f>
        <v>4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24</v>
      </c>
      <c r="Q16" s="97"/>
      <c r="R16" s="97"/>
      <c r="S16" s="97">
        <f>SUM(S4:S15)</f>
        <v>78</v>
      </c>
      <c r="T16" s="97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3.281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104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39</v>
      </c>
      <c r="C4" s="17" t="s">
        <v>31</v>
      </c>
      <c r="D4" s="17" t="s">
        <v>148</v>
      </c>
      <c r="E4" s="17" t="s">
        <v>134</v>
      </c>
      <c r="F4" s="22" t="s">
        <v>24</v>
      </c>
      <c r="G4" s="29">
        <v>3</v>
      </c>
      <c r="H4" s="29">
        <v>3</v>
      </c>
      <c r="I4" s="49">
        <f aca="true" t="shared" si="0" ref="I4:I15">COUNTIF(G$4:G$15,"&lt;"&amp;G4)*ROWS(G$4:G$15)+COUNTIF(H$4:H$15,"&lt;"&amp;H4)</f>
        <v>143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29">
        <v>4</v>
      </c>
      <c r="L4" s="29">
        <v>4</v>
      </c>
      <c r="M4" s="49">
        <f aca="true" t="shared" si="2" ref="M4:M15">COUNTIF(K$4:K$15,"&lt;"&amp;K4)*ROWS(K$4:K$15)+COUNTIF(L$4:L$15,"&lt;"&amp;L4)</f>
        <v>130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1.5</v>
      </c>
      <c r="O4" s="46">
        <f aca="true" t="shared" si="4" ref="O4:O15">SUM(J4,N4)</f>
        <v>2.5</v>
      </c>
      <c r="P4" s="43">
        <f aca="true" t="shared" si="5" ref="P4:P15">SUM(K4,G4)</f>
        <v>7</v>
      </c>
      <c r="Q4" s="30">
        <f aca="true" t="shared" si="6" ref="Q4:Q15">SUM(L4,H4)</f>
        <v>7</v>
      </c>
      <c r="R4" s="34">
        <f aca="true" t="shared" si="7" ref="R4:R15">(COUNTIF(O$4:O$15,"&gt;"&amp;O4)*ROWS(O$4:O$14)+COUNTIF(P$4:P$15,"&lt;"&amp;P4))*ROWS(O$4:O$15)+COUNTIF(Q$4:Q$15,"&lt;"&amp;Q4)</f>
        <v>1595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37">
        <v>50</v>
      </c>
    </row>
    <row r="5" spans="2:20" ht="18.75">
      <c r="B5" s="19" t="s">
        <v>89</v>
      </c>
      <c r="C5" s="1" t="s">
        <v>29</v>
      </c>
      <c r="D5" s="1" t="s">
        <v>177</v>
      </c>
      <c r="E5" s="1" t="s">
        <v>121</v>
      </c>
      <c r="F5" s="23" t="s">
        <v>21</v>
      </c>
      <c r="G5" s="31">
        <v>0</v>
      </c>
      <c r="H5" s="31">
        <v>0</v>
      </c>
      <c r="I5" s="50">
        <f t="shared" si="0"/>
        <v>0</v>
      </c>
      <c r="J5" s="53">
        <f t="shared" si="1"/>
        <v>9.5</v>
      </c>
      <c r="K5" s="31">
        <v>0</v>
      </c>
      <c r="L5" s="31">
        <v>0</v>
      </c>
      <c r="M5" s="50">
        <f t="shared" si="2"/>
        <v>0</v>
      </c>
      <c r="N5" s="53">
        <f t="shared" si="3"/>
        <v>10</v>
      </c>
      <c r="O5" s="47">
        <f t="shared" si="4"/>
        <v>19.5</v>
      </c>
      <c r="P5" s="44">
        <f t="shared" si="5"/>
        <v>0</v>
      </c>
      <c r="Q5" s="28">
        <f t="shared" si="6"/>
        <v>0</v>
      </c>
      <c r="R5" s="35">
        <f t="shared" si="7"/>
        <v>0</v>
      </c>
      <c r="S5" s="41">
        <f t="shared" si="8"/>
        <v>11</v>
      </c>
      <c r="T5" s="38">
        <v>0</v>
      </c>
    </row>
    <row r="6" spans="2:20" ht="18.75">
      <c r="B6" s="19" t="s">
        <v>31</v>
      </c>
      <c r="C6" s="1" t="s">
        <v>39</v>
      </c>
      <c r="D6" s="1" t="s">
        <v>151</v>
      </c>
      <c r="E6" s="1" t="s">
        <v>111</v>
      </c>
      <c r="F6" s="23" t="s">
        <v>28</v>
      </c>
      <c r="G6" s="31">
        <v>2</v>
      </c>
      <c r="H6" s="31">
        <v>2</v>
      </c>
      <c r="I6" s="50">
        <f t="shared" si="0"/>
        <v>91</v>
      </c>
      <c r="J6" s="53">
        <f t="shared" si="1"/>
        <v>3.5</v>
      </c>
      <c r="K6" s="31">
        <v>0</v>
      </c>
      <c r="L6" s="31">
        <v>0</v>
      </c>
      <c r="M6" s="50">
        <f t="shared" si="2"/>
        <v>0</v>
      </c>
      <c r="N6" s="53">
        <f t="shared" si="3"/>
        <v>10</v>
      </c>
      <c r="O6" s="47">
        <f t="shared" si="4"/>
        <v>13.5</v>
      </c>
      <c r="P6" s="44">
        <f t="shared" si="5"/>
        <v>2</v>
      </c>
      <c r="Q6" s="28">
        <f t="shared" si="6"/>
        <v>2</v>
      </c>
      <c r="R6" s="35">
        <f t="shared" si="7"/>
        <v>699</v>
      </c>
      <c r="S6" s="41">
        <f t="shared" si="8"/>
        <v>6.5</v>
      </c>
      <c r="T6" s="38">
        <v>22.5</v>
      </c>
    </row>
    <row r="7" spans="2:20" ht="18.75">
      <c r="B7" s="19" t="s">
        <v>23</v>
      </c>
      <c r="C7" s="1" t="s">
        <v>34</v>
      </c>
      <c r="D7" s="1" t="s">
        <v>171</v>
      </c>
      <c r="E7" s="1" t="s">
        <v>112</v>
      </c>
      <c r="F7" s="23" t="s">
        <v>19</v>
      </c>
      <c r="G7" s="31">
        <v>0</v>
      </c>
      <c r="H7" s="31">
        <v>0</v>
      </c>
      <c r="I7" s="50">
        <f t="shared" si="0"/>
        <v>0</v>
      </c>
      <c r="J7" s="53">
        <f t="shared" si="1"/>
        <v>9.5</v>
      </c>
      <c r="K7" s="31">
        <v>2</v>
      </c>
      <c r="L7" s="31">
        <v>2</v>
      </c>
      <c r="M7" s="50">
        <f t="shared" si="2"/>
        <v>65</v>
      </c>
      <c r="N7" s="53">
        <f t="shared" si="3"/>
        <v>6</v>
      </c>
      <c r="O7" s="47">
        <f t="shared" si="4"/>
        <v>15.5</v>
      </c>
      <c r="P7" s="44">
        <f t="shared" si="5"/>
        <v>2</v>
      </c>
      <c r="Q7" s="28">
        <f t="shared" si="6"/>
        <v>2</v>
      </c>
      <c r="R7" s="35">
        <f t="shared" si="7"/>
        <v>435</v>
      </c>
      <c r="S7" s="41">
        <f t="shared" si="8"/>
        <v>8.5</v>
      </c>
      <c r="T7" s="38">
        <v>12.5</v>
      </c>
    </row>
    <row r="8" spans="2:20" ht="18.75">
      <c r="B8" s="19" t="s">
        <v>32</v>
      </c>
      <c r="C8" s="1" t="s">
        <v>17</v>
      </c>
      <c r="D8" s="1" t="s">
        <v>168</v>
      </c>
      <c r="E8" s="1" t="s">
        <v>113</v>
      </c>
      <c r="F8" s="23" t="s">
        <v>30</v>
      </c>
      <c r="G8" s="31">
        <v>0</v>
      </c>
      <c r="H8" s="31">
        <v>0</v>
      </c>
      <c r="I8" s="50">
        <f t="shared" si="0"/>
        <v>0</v>
      </c>
      <c r="J8" s="53">
        <f t="shared" si="1"/>
        <v>9.5</v>
      </c>
      <c r="K8" s="31">
        <v>2</v>
      </c>
      <c r="L8" s="31">
        <v>2</v>
      </c>
      <c r="M8" s="50">
        <f t="shared" si="2"/>
        <v>65</v>
      </c>
      <c r="N8" s="53">
        <f t="shared" si="3"/>
        <v>6</v>
      </c>
      <c r="O8" s="47">
        <f t="shared" si="4"/>
        <v>15.5</v>
      </c>
      <c r="P8" s="44">
        <f t="shared" si="5"/>
        <v>2</v>
      </c>
      <c r="Q8" s="28">
        <f t="shared" si="6"/>
        <v>2</v>
      </c>
      <c r="R8" s="35">
        <f t="shared" si="7"/>
        <v>435</v>
      </c>
      <c r="S8" s="41">
        <f t="shared" si="8"/>
        <v>8.5</v>
      </c>
      <c r="T8" s="38">
        <v>12.5</v>
      </c>
    </row>
    <row r="9" spans="2:20" ht="18.75">
      <c r="B9" s="19" t="s">
        <v>34</v>
      </c>
      <c r="C9" s="1" t="s">
        <v>23</v>
      </c>
      <c r="D9" s="1" t="s">
        <v>175</v>
      </c>
      <c r="E9" s="1" t="s">
        <v>114</v>
      </c>
      <c r="F9" s="23" t="s">
        <v>15</v>
      </c>
      <c r="G9" s="31">
        <v>2</v>
      </c>
      <c r="H9" s="31">
        <v>2</v>
      </c>
      <c r="I9" s="50">
        <f t="shared" si="0"/>
        <v>91</v>
      </c>
      <c r="J9" s="53">
        <f t="shared" si="1"/>
        <v>3.5</v>
      </c>
      <c r="K9" s="31">
        <v>3</v>
      </c>
      <c r="L9" s="31">
        <v>3</v>
      </c>
      <c r="M9" s="50">
        <f t="shared" si="2"/>
        <v>104</v>
      </c>
      <c r="N9" s="53">
        <f t="shared" si="3"/>
        <v>3.5</v>
      </c>
      <c r="O9" s="47">
        <f t="shared" si="4"/>
        <v>7</v>
      </c>
      <c r="P9" s="44">
        <f t="shared" si="5"/>
        <v>5</v>
      </c>
      <c r="Q9" s="28">
        <f t="shared" si="6"/>
        <v>5</v>
      </c>
      <c r="R9" s="35">
        <f t="shared" si="7"/>
        <v>1450</v>
      </c>
      <c r="S9" s="41">
        <f t="shared" si="8"/>
        <v>2</v>
      </c>
      <c r="T9" s="38">
        <v>45</v>
      </c>
    </row>
    <row r="10" spans="2:20" ht="18.75">
      <c r="B10" s="19" t="s">
        <v>33</v>
      </c>
      <c r="C10" s="1" t="s">
        <v>20</v>
      </c>
      <c r="D10" s="1" t="s">
        <v>185</v>
      </c>
      <c r="E10" s="1" t="s">
        <v>115</v>
      </c>
      <c r="F10" s="23" t="s">
        <v>61</v>
      </c>
      <c r="G10" s="31">
        <v>0</v>
      </c>
      <c r="H10" s="31">
        <v>0</v>
      </c>
      <c r="I10" s="50">
        <f t="shared" si="0"/>
        <v>0</v>
      </c>
      <c r="J10" s="53">
        <f t="shared" si="1"/>
        <v>9.5</v>
      </c>
      <c r="K10" s="31">
        <v>4</v>
      </c>
      <c r="L10" s="31">
        <v>4</v>
      </c>
      <c r="M10" s="50">
        <f t="shared" si="2"/>
        <v>130</v>
      </c>
      <c r="N10" s="53">
        <f t="shared" si="3"/>
        <v>1.5</v>
      </c>
      <c r="O10" s="47">
        <f t="shared" si="4"/>
        <v>11</v>
      </c>
      <c r="P10" s="44">
        <f t="shared" si="5"/>
        <v>4</v>
      </c>
      <c r="Q10" s="28">
        <f t="shared" si="6"/>
        <v>4</v>
      </c>
      <c r="R10" s="35">
        <f t="shared" si="7"/>
        <v>1015</v>
      </c>
      <c r="S10" s="41">
        <f t="shared" si="8"/>
        <v>5</v>
      </c>
      <c r="T10" s="38">
        <v>30</v>
      </c>
    </row>
    <row r="11" spans="2:20" ht="18.75">
      <c r="B11" s="19" t="s">
        <v>20</v>
      </c>
      <c r="C11" s="1" t="s">
        <v>33</v>
      </c>
      <c r="D11" s="1" t="s">
        <v>172</v>
      </c>
      <c r="E11" s="1" t="s">
        <v>141</v>
      </c>
      <c r="F11" s="23" t="s">
        <v>16</v>
      </c>
      <c r="G11" s="31">
        <v>2</v>
      </c>
      <c r="H11" s="31">
        <v>2</v>
      </c>
      <c r="I11" s="50">
        <f t="shared" si="0"/>
        <v>91</v>
      </c>
      <c r="J11" s="53">
        <f t="shared" si="1"/>
        <v>3.5</v>
      </c>
      <c r="K11" s="31">
        <v>0</v>
      </c>
      <c r="L11" s="31">
        <v>0</v>
      </c>
      <c r="M11" s="50">
        <f t="shared" si="2"/>
        <v>0</v>
      </c>
      <c r="N11" s="53">
        <f t="shared" si="3"/>
        <v>10</v>
      </c>
      <c r="O11" s="47">
        <f t="shared" si="4"/>
        <v>13.5</v>
      </c>
      <c r="P11" s="44">
        <f t="shared" si="5"/>
        <v>2</v>
      </c>
      <c r="Q11" s="28">
        <f t="shared" si="6"/>
        <v>2</v>
      </c>
      <c r="R11" s="35">
        <f t="shared" si="7"/>
        <v>699</v>
      </c>
      <c r="S11" s="41">
        <f t="shared" si="8"/>
        <v>6.5</v>
      </c>
      <c r="T11" s="38">
        <v>22.5</v>
      </c>
    </row>
    <row r="12" spans="2:20" s="146" customFormat="1" ht="18.75">
      <c r="B12" s="131" t="s">
        <v>26</v>
      </c>
      <c r="C12" s="132" t="s">
        <v>88</v>
      </c>
      <c r="D12" s="132" t="s">
        <v>150</v>
      </c>
      <c r="E12" s="132" t="s">
        <v>184</v>
      </c>
      <c r="F12" s="135" t="s">
        <v>22</v>
      </c>
      <c r="G12" s="136">
        <v>1</v>
      </c>
      <c r="H12" s="136">
        <v>1</v>
      </c>
      <c r="I12" s="137">
        <f t="shared" si="0"/>
        <v>78</v>
      </c>
      <c r="J12" s="138">
        <f t="shared" si="1"/>
        <v>6</v>
      </c>
      <c r="K12" s="136">
        <v>3</v>
      </c>
      <c r="L12" s="136">
        <v>3</v>
      </c>
      <c r="M12" s="137">
        <f t="shared" si="2"/>
        <v>104</v>
      </c>
      <c r="N12" s="138">
        <f t="shared" si="3"/>
        <v>3.5</v>
      </c>
      <c r="O12" s="140">
        <f t="shared" si="4"/>
        <v>9.5</v>
      </c>
      <c r="P12" s="141">
        <f t="shared" si="5"/>
        <v>4</v>
      </c>
      <c r="Q12" s="142">
        <f t="shared" si="6"/>
        <v>4</v>
      </c>
      <c r="R12" s="143">
        <f t="shared" si="7"/>
        <v>1147</v>
      </c>
      <c r="S12" s="144">
        <f t="shared" si="8"/>
        <v>3.5</v>
      </c>
      <c r="T12" s="145">
        <v>37.5</v>
      </c>
    </row>
    <row r="13" spans="2:20" ht="18.75">
      <c r="B13" s="19" t="s">
        <v>17</v>
      </c>
      <c r="C13" s="1" t="s">
        <v>32</v>
      </c>
      <c r="D13" s="1" t="s">
        <v>154</v>
      </c>
      <c r="E13" s="1" t="s">
        <v>118</v>
      </c>
      <c r="F13" s="23" t="s">
        <v>27</v>
      </c>
      <c r="G13" s="31">
        <v>0</v>
      </c>
      <c r="H13" s="31">
        <v>0</v>
      </c>
      <c r="I13" s="50">
        <f t="shared" si="0"/>
        <v>0</v>
      </c>
      <c r="J13" s="53">
        <f t="shared" si="1"/>
        <v>9.5</v>
      </c>
      <c r="K13" s="31">
        <v>0</v>
      </c>
      <c r="L13" s="31">
        <v>0</v>
      </c>
      <c r="M13" s="50">
        <f t="shared" si="2"/>
        <v>0</v>
      </c>
      <c r="N13" s="53">
        <f t="shared" si="3"/>
        <v>10</v>
      </c>
      <c r="O13" s="47">
        <f t="shared" si="4"/>
        <v>19.5</v>
      </c>
      <c r="P13" s="44">
        <f t="shared" si="5"/>
        <v>0</v>
      </c>
      <c r="Q13" s="28">
        <f t="shared" si="6"/>
        <v>0</v>
      </c>
      <c r="R13" s="35">
        <f t="shared" si="7"/>
        <v>0</v>
      </c>
      <c r="S13" s="41">
        <f t="shared" si="8"/>
        <v>11</v>
      </c>
      <c r="T13" s="38">
        <v>0</v>
      </c>
    </row>
    <row r="14" spans="2:20" ht="23.25" customHeight="1">
      <c r="B14" s="19" t="s">
        <v>35</v>
      </c>
      <c r="C14" s="1" t="s">
        <v>26</v>
      </c>
      <c r="D14" s="3" t="s">
        <v>186</v>
      </c>
      <c r="E14" s="1" t="s">
        <v>162</v>
      </c>
      <c r="F14" s="23" t="s">
        <v>18</v>
      </c>
      <c r="G14" s="31">
        <v>0</v>
      </c>
      <c r="H14" s="31">
        <v>0</v>
      </c>
      <c r="I14" s="50">
        <f t="shared" si="0"/>
        <v>0</v>
      </c>
      <c r="J14" s="53">
        <f t="shared" si="1"/>
        <v>9.5</v>
      </c>
      <c r="K14" s="31">
        <v>0</v>
      </c>
      <c r="L14" s="31">
        <v>0</v>
      </c>
      <c r="M14" s="50">
        <f t="shared" si="2"/>
        <v>0</v>
      </c>
      <c r="N14" s="53">
        <f t="shared" si="3"/>
        <v>10</v>
      </c>
      <c r="O14" s="47">
        <f t="shared" si="4"/>
        <v>19.5</v>
      </c>
      <c r="P14" s="44">
        <f t="shared" si="5"/>
        <v>0</v>
      </c>
      <c r="Q14" s="28">
        <f t="shared" si="6"/>
        <v>0</v>
      </c>
      <c r="R14" s="35">
        <f t="shared" si="7"/>
        <v>0</v>
      </c>
      <c r="S14" s="41">
        <f t="shared" si="8"/>
        <v>11</v>
      </c>
      <c r="T14" s="38">
        <v>0</v>
      </c>
    </row>
    <row r="15" spans="2:20" ht="19.5" thickBot="1">
      <c r="B15" s="20" t="s">
        <v>29</v>
      </c>
      <c r="C15" s="21" t="s">
        <v>36</v>
      </c>
      <c r="D15" s="21" t="s">
        <v>169</v>
      </c>
      <c r="E15" s="21" t="s">
        <v>120</v>
      </c>
      <c r="F15" s="24" t="s">
        <v>25</v>
      </c>
      <c r="G15" s="32">
        <v>2</v>
      </c>
      <c r="H15" s="32">
        <v>2</v>
      </c>
      <c r="I15" s="51">
        <f t="shared" si="0"/>
        <v>91</v>
      </c>
      <c r="J15" s="54">
        <f t="shared" si="1"/>
        <v>3.5</v>
      </c>
      <c r="K15" s="32">
        <v>2</v>
      </c>
      <c r="L15" s="32">
        <v>2</v>
      </c>
      <c r="M15" s="51">
        <f t="shared" si="2"/>
        <v>65</v>
      </c>
      <c r="N15" s="54">
        <f t="shared" si="3"/>
        <v>6</v>
      </c>
      <c r="O15" s="48">
        <f t="shared" si="4"/>
        <v>9.5</v>
      </c>
      <c r="P15" s="45">
        <f t="shared" si="5"/>
        <v>4</v>
      </c>
      <c r="Q15" s="33">
        <f t="shared" si="6"/>
        <v>4</v>
      </c>
      <c r="R15" s="36">
        <f t="shared" si="7"/>
        <v>1147</v>
      </c>
      <c r="S15" s="42">
        <f t="shared" si="8"/>
        <v>3.5</v>
      </c>
      <c r="T15" s="39">
        <v>37.5</v>
      </c>
    </row>
    <row r="16" spans="2:20" ht="12.75">
      <c r="B16" s="97"/>
      <c r="C16" s="97"/>
      <c r="D16" s="97"/>
      <c r="E16" s="97"/>
      <c r="F16" s="97"/>
      <c r="G16" s="97">
        <f>SUM(G4:G15)</f>
        <v>12</v>
      </c>
      <c r="H16" s="97"/>
      <c r="I16" s="97"/>
      <c r="J16" s="97">
        <f>SUM(J4:J15)</f>
        <v>78</v>
      </c>
      <c r="K16" s="97">
        <f>SUM(K4:K15)</f>
        <v>20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32</v>
      </c>
      <c r="Q16" s="97"/>
      <c r="R16" s="97"/>
      <c r="S16" s="97">
        <f>SUM(S4:S15)</f>
        <v>78</v>
      </c>
      <c r="T16" s="97">
        <f>SUM(T4:T15)</f>
        <v>270</v>
      </c>
    </row>
    <row r="17" ht="12.75">
      <c r="T17" t="s">
        <v>191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3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10" t="s">
        <v>105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ht="39" thickBot="1">
      <c r="B3" s="111" t="s">
        <v>0</v>
      </c>
      <c r="C3" s="11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>
      <c r="B4" s="16" t="s">
        <v>43</v>
      </c>
      <c r="C4" s="17" t="s">
        <v>48</v>
      </c>
      <c r="D4" s="17" t="s">
        <v>159</v>
      </c>
      <c r="E4" s="17" t="s">
        <v>134</v>
      </c>
      <c r="F4" s="22" t="s">
        <v>62</v>
      </c>
      <c r="G4" s="29">
        <v>1</v>
      </c>
      <c r="H4" s="29">
        <v>1</v>
      </c>
      <c r="I4" s="49">
        <f aca="true" t="shared" si="0" ref="I4:I15">COUNTIF(G$4:G$15,"&lt;"&amp;G4)*ROWS(G$4:G$15)+COUNTIF(H$4:H$15,"&lt;"&amp;H4)</f>
        <v>78</v>
      </c>
      <c r="J4" s="52">
        <f aca="true" t="shared" si="1" ref="J4:J15">IF(COUNTIF(I$4:I$15,I4)&gt;1,RANK(I4,I$4:I$15,0)+(COUNT(I$4:I$15)+1-RANK(I4,I$4:I$15,0)-RANK(I4,I$4:I$15,1))/2,RANK(I4,I$4:I$15,0)+(COUNT(I$4:I$15)+1-RANK(I4,I$4:I$15,0)-RANK(I4,I$4:I$15,1)))</f>
        <v>4.5</v>
      </c>
      <c r="K4" s="29">
        <v>2</v>
      </c>
      <c r="L4" s="29">
        <v>2</v>
      </c>
      <c r="M4" s="49">
        <f aca="true" t="shared" si="2" ref="M4:M15">COUNTIF(K$4:K$15,"&lt;"&amp;K4)*ROWS(K$4:K$15)+COUNTIF(L$4:L$15,"&lt;"&amp;L4)</f>
        <v>91</v>
      </c>
      <c r="N4" s="52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6">
        <f aca="true" t="shared" si="4" ref="O4:O15">SUM(J4,N4)</f>
        <v>9</v>
      </c>
      <c r="P4" s="43">
        <f aca="true" t="shared" si="5" ref="P4:P15">SUM(K4,G4)</f>
        <v>3</v>
      </c>
      <c r="Q4" s="30">
        <f aca="true" t="shared" si="6" ref="Q4:Q15">SUM(L4,H4)</f>
        <v>3</v>
      </c>
      <c r="R4" s="34">
        <f aca="true" t="shared" si="7" ref="R4:R15">(COUNTIF(O$4:O$15,"&gt;"&amp;O4)*ROWS(O$4:O$14)+COUNTIF(P$4:P$15,"&lt;"&amp;P4))*ROWS(O$4:O$15)+COUNTIF(Q$4:Q$15,"&lt;"&amp;Q4)</f>
        <v>1279</v>
      </c>
      <c r="S4" s="40">
        <f aca="true" t="shared" si="8" ref="S4:S15">IF(COUNTIF(R$4:R$15,R4)&gt;1,RANK(R4,R$4:R$15,0)+(COUNT(R$4:R$15)+1-RANK(R4,R$4:R$15,0)-RANK(R4,R$4:R$15,1))/2,RANK(R4,R$4:R$15,0)+(COUNT(R$4:R$15)+1-RANK(R4,R$4:R$15,0)-RANK(R4,R$4:R$15,1)))</f>
        <v>3</v>
      </c>
      <c r="T4" s="37">
        <v>40</v>
      </c>
    </row>
    <row r="5" spans="2:20" ht="18.75">
      <c r="B5" s="19" t="s">
        <v>38</v>
      </c>
      <c r="C5" s="1" t="s">
        <v>87</v>
      </c>
      <c r="D5" s="2" t="s">
        <v>136</v>
      </c>
      <c r="E5" s="1" t="s">
        <v>121</v>
      </c>
      <c r="F5" s="23" t="s">
        <v>55</v>
      </c>
      <c r="G5" s="31">
        <v>2</v>
      </c>
      <c r="H5" s="31">
        <v>2</v>
      </c>
      <c r="I5" s="50">
        <f t="shared" si="0"/>
        <v>130</v>
      </c>
      <c r="J5" s="53">
        <f t="shared" si="1"/>
        <v>1.5</v>
      </c>
      <c r="K5" s="31">
        <v>3</v>
      </c>
      <c r="L5" s="31">
        <v>3</v>
      </c>
      <c r="M5" s="50">
        <f t="shared" si="2"/>
        <v>117</v>
      </c>
      <c r="N5" s="53">
        <f t="shared" si="3"/>
        <v>3</v>
      </c>
      <c r="O5" s="47">
        <f t="shared" si="4"/>
        <v>4.5</v>
      </c>
      <c r="P5" s="44">
        <f t="shared" si="5"/>
        <v>5</v>
      </c>
      <c r="Q5" s="28">
        <f t="shared" si="6"/>
        <v>5</v>
      </c>
      <c r="R5" s="35">
        <f t="shared" si="7"/>
        <v>1595</v>
      </c>
      <c r="S5" s="41">
        <f t="shared" si="8"/>
        <v>1</v>
      </c>
      <c r="T5" s="38">
        <v>50</v>
      </c>
    </row>
    <row r="6" spans="2:20" ht="18.75">
      <c r="B6" s="19" t="s">
        <v>47</v>
      </c>
      <c r="C6" s="1" t="s">
        <v>42</v>
      </c>
      <c r="D6" s="1" t="s">
        <v>189</v>
      </c>
      <c r="E6" s="1" t="s">
        <v>111</v>
      </c>
      <c r="F6" s="23" t="s">
        <v>58</v>
      </c>
      <c r="G6" s="31">
        <v>0</v>
      </c>
      <c r="H6" s="31">
        <v>0</v>
      </c>
      <c r="I6" s="50">
        <f t="shared" si="0"/>
        <v>0</v>
      </c>
      <c r="J6" s="53">
        <f t="shared" si="1"/>
        <v>9.5</v>
      </c>
      <c r="K6" s="31">
        <v>0</v>
      </c>
      <c r="L6" s="31">
        <v>0</v>
      </c>
      <c r="M6" s="50">
        <f t="shared" si="2"/>
        <v>0</v>
      </c>
      <c r="N6" s="53">
        <f t="shared" si="3"/>
        <v>10.5</v>
      </c>
      <c r="O6" s="47">
        <f t="shared" si="4"/>
        <v>20</v>
      </c>
      <c r="P6" s="44">
        <f t="shared" si="5"/>
        <v>0</v>
      </c>
      <c r="Q6" s="28">
        <f t="shared" si="6"/>
        <v>0</v>
      </c>
      <c r="R6" s="35">
        <f t="shared" si="7"/>
        <v>0</v>
      </c>
      <c r="S6" s="41">
        <f t="shared" si="8"/>
        <v>11</v>
      </c>
      <c r="T6" s="38">
        <v>0</v>
      </c>
    </row>
    <row r="7" spans="2:20" ht="18.75">
      <c r="B7" s="19" t="s">
        <v>42</v>
      </c>
      <c r="C7" s="1" t="s">
        <v>47</v>
      </c>
      <c r="D7" s="1" t="s">
        <v>163</v>
      </c>
      <c r="E7" s="1" t="s">
        <v>112</v>
      </c>
      <c r="F7" s="23" t="s">
        <v>60</v>
      </c>
      <c r="G7" s="31">
        <v>1</v>
      </c>
      <c r="H7" s="31">
        <v>1</v>
      </c>
      <c r="I7" s="50">
        <f t="shared" si="0"/>
        <v>78</v>
      </c>
      <c r="J7" s="53">
        <f t="shared" si="1"/>
        <v>4.5</v>
      </c>
      <c r="K7" s="31">
        <v>0</v>
      </c>
      <c r="L7" s="31">
        <v>0</v>
      </c>
      <c r="M7" s="50">
        <f t="shared" si="2"/>
        <v>0</v>
      </c>
      <c r="N7" s="53">
        <f t="shared" si="3"/>
        <v>10.5</v>
      </c>
      <c r="O7" s="47">
        <f t="shared" si="4"/>
        <v>15</v>
      </c>
      <c r="P7" s="44">
        <f t="shared" si="5"/>
        <v>1</v>
      </c>
      <c r="Q7" s="28">
        <f t="shared" si="6"/>
        <v>1</v>
      </c>
      <c r="R7" s="35">
        <f t="shared" si="7"/>
        <v>567</v>
      </c>
      <c r="S7" s="41">
        <f t="shared" si="8"/>
        <v>8</v>
      </c>
      <c r="T7" s="38">
        <v>15</v>
      </c>
    </row>
    <row r="8" spans="2:20" ht="18.75">
      <c r="B8" s="19" t="s">
        <v>44</v>
      </c>
      <c r="C8" s="1" t="s">
        <v>49</v>
      </c>
      <c r="D8" s="1" t="s">
        <v>156</v>
      </c>
      <c r="E8" s="1" t="s">
        <v>113</v>
      </c>
      <c r="F8" s="23" t="s">
        <v>50</v>
      </c>
      <c r="G8" s="31">
        <v>1</v>
      </c>
      <c r="H8" s="31">
        <v>1</v>
      </c>
      <c r="I8" s="50">
        <f t="shared" si="0"/>
        <v>78</v>
      </c>
      <c r="J8" s="53">
        <f t="shared" si="1"/>
        <v>4.5</v>
      </c>
      <c r="K8" s="31">
        <v>1</v>
      </c>
      <c r="L8" s="31">
        <v>1</v>
      </c>
      <c r="M8" s="50">
        <f t="shared" si="2"/>
        <v>52</v>
      </c>
      <c r="N8" s="53">
        <f t="shared" si="3"/>
        <v>7</v>
      </c>
      <c r="O8" s="47">
        <f t="shared" si="4"/>
        <v>11.5</v>
      </c>
      <c r="P8" s="44">
        <f t="shared" si="5"/>
        <v>2</v>
      </c>
      <c r="Q8" s="28">
        <f t="shared" si="6"/>
        <v>2</v>
      </c>
      <c r="R8" s="35">
        <f t="shared" si="7"/>
        <v>725</v>
      </c>
      <c r="S8" s="41">
        <f t="shared" si="8"/>
        <v>6.5</v>
      </c>
      <c r="T8" s="38">
        <v>22.5</v>
      </c>
    </row>
    <row r="9" spans="2:20" ht="18.75">
      <c r="B9" s="19" t="s">
        <v>48</v>
      </c>
      <c r="C9" s="1" t="s">
        <v>43</v>
      </c>
      <c r="D9" s="1" t="s">
        <v>160</v>
      </c>
      <c r="E9" s="1" t="s">
        <v>114</v>
      </c>
      <c r="F9" s="23" t="s">
        <v>51</v>
      </c>
      <c r="G9" s="31">
        <v>2</v>
      </c>
      <c r="H9" s="31">
        <v>2</v>
      </c>
      <c r="I9" s="50">
        <f t="shared" si="0"/>
        <v>130</v>
      </c>
      <c r="J9" s="53">
        <f t="shared" si="1"/>
        <v>1.5</v>
      </c>
      <c r="K9" s="31">
        <v>2</v>
      </c>
      <c r="L9" s="31">
        <v>2</v>
      </c>
      <c r="M9" s="50">
        <f t="shared" si="2"/>
        <v>91</v>
      </c>
      <c r="N9" s="53">
        <f t="shared" si="3"/>
        <v>4.5</v>
      </c>
      <c r="O9" s="47">
        <f t="shared" si="4"/>
        <v>6</v>
      </c>
      <c r="P9" s="44">
        <f t="shared" si="5"/>
        <v>4</v>
      </c>
      <c r="Q9" s="28">
        <f t="shared" si="6"/>
        <v>4</v>
      </c>
      <c r="R9" s="35">
        <f t="shared" si="7"/>
        <v>1424</v>
      </c>
      <c r="S9" s="41">
        <f t="shared" si="8"/>
        <v>2</v>
      </c>
      <c r="T9" s="38">
        <v>45</v>
      </c>
    </row>
    <row r="10" spans="2:20" ht="18.75">
      <c r="B10" s="19" t="s">
        <v>40</v>
      </c>
      <c r="C10" s="1" t="s">
        <v>45</v>
      </c>
      <c r="D10" s="1" t="s">
        <v>138</v>
      </c>
      <c r="E10" s="1" t="s">
        <v>115</v>
      </c>
      <c r="F10" s="23" t="s">
        <v>57</v>
      </c>
      <c r="G10" s="31">
        <v>1</v>
      </c>
      <c r="H10" s="31">
        <v>1</v>
      </c>
      <c r="I10" s="50">
        <f t="shared" si="0"/>
        <v>78</v>
      </c>
      <c r="J10" s="53">
        <f t="shared" si="1"/>
        <v>4.5</v>
      </c>
      <c r="K10" s="31">
        <v>1</v>
      </c>
      <c r="L10" s="31">
        <v>1</v>
      </c>
      <c r="M10" s="50">
        <f t="shared" si="2"/>
        <v>52</v>
      </c>
      <c r="N10" s="53">
        <f t="shared" si="3"/>
        <v>7</v>
      </c>
      <c r="O10" s="47">
        <f t="shared" si="4"/>
        <v>11.5</v>
      </c>
      <c r="P10" s="44">
        <f t="shared" si="5"/>
        <v>2</v>
      </c>
      <c r="Q10" s="28">
        <f t="shared" si="6"/>
        <v>2</v>
      </c>
      <c r="R10" s="35">
        <f t="shared" si="7"/>
        <v>725</v>
      </c>
      <c r="S10" s="41">
        <f t="shared" si="8"/>
        <v>6.5</v>
      </c>
      <c r="T10" s="38">
        <v>22.5</v>
      </c>
    </row>
    <row r="11" spans="2:20" ht="18.75">
      <c r="B11" s="19" t="s">
        <v>63</v>
      </c>
      <c r="C11" s="1" t="s">
        <v>40</v>
      </c>
      <c r="D11" s="1" t="s">
        <v>188</v>
      </c>
      <c r="E11" s="1" t="s">
        <v>141</v>
      </c>
      <c r="F11" s="23" t="s">
        <v>54</v>
      </c>
      <c r="G11" s="31">
        <v>0</v>
      </c>
      <c r="H11" s="31">
        <v>0</v>
      </c>
      <c r="I11" s="50">
        <f t="shared" si="0"/>
        <v>0</v>
      </c>
      <c r="J11" s="53">
        <f t="shared" si="1"/>
        <v>9.5</v>
      </c>
      <c r="K11" s="31">
        <v>4</v>
      </c>
      <c r="L11" s="31">
        <v>4</v>
      </c>
      <c r="M11" s="50">
        <f t="shared" si="2"/>
        <v>130</v>
      </c>
      <c r="N11" s="53">
        <f t="shared" si="3"/>
        <v>1.5</v>
      </c>
      <c r="O11" s="47">
        <f t="shared" si="4"/>
        <v>11</v>
      </c>
      <c r="P11" s="44">
        <f t="shared" si="5"/>
        <v>4</v>
      </c>
      <c r="Q11" s="28">
        <f t="shared" si="6"/>
        <v>4</v>
      </c>
      <c r="R11" s="35">
        <f t="shared" si="7"/>
        <v>1028</v>
      </c>
      <c r="S11" s="41">
        <f t="shared" si="8"/>
        <v>4.5</v>
      </c>
      <c r="T11" s="38">
        <v>32.5</v>
      </c>
    </row>
    <row r="12" spans="2:20" s="146" customFormat="1" ht="18.75">
      <c r="B12" s="131" t="s">
        <v>46</v>
      </c>
      <c r="C12" s="132" t="s">
        <v>41</v>
      </c>
      <c r="D12" s="132" t="s">
        <v>187</v>
      </c>
      <c r="E12" s="132" t="s">
        <v>117</v>
      </c>
      <c r="F12" s="135" t="s">
        <v>56</v>
      </c>
      <c r="G12" s="136">
        <v>0</v>
      </c>
      <c r="H12" s="136">
        <v>0</v>
      </c>
      <c r="I12" s="137">
        <f t="shared" si="0"/>
        <v>0</v>
      </c>
      <c r="J12" s="138">
        <f t="shared" si="1"/>
        <v>9.5</v>
      </c>
      <c r="K12" s="136">
        <v>1</v>
      </c>
      <c r="L12" s="136">
        <v>1</v>
      </c>
      <c r="M12" s="137">
        <f t="shared" si="2"/>
        <v>52</v>
      </c>
      <c r="N12" s="138">
        <f t="shared" si="3"/>
        <v>7</v>
      </c>
      <c r="O12" s="140">
        <f t="shared" si="4"/>
        <v>16.5</v>
      </c>
      <c r="P12" s="141">
        <f t="shared" si="5"/>
        <v>1</v>
      </c>
      <c r="Q12" s="142">
        <f t="shared" si="6"/>
        <v>1</v>
      </c>
      <c r="R12" s="143">
        <f t="shared" si="7"/>
        <v>435</v>
      </c>
      <c r="S12" s="144">
        <f t="shared" si="8"/>
        <v>9</v>
      </c>
      <c r="T12" s="145">
        <v>10</v>
      </c>
    </row>
    <row r="13" spans="2:20" ht="18.75">
      <c r="B13" s="19" t="s">
        <v>37</v>
      </c>
      <c r="C13" s="1" t="s">
        <v>38</v>
      </c>
      <c r="D13" s="1" t="s">
        <v>190</v>
      </c>
      <c r="E13" s="1" t="s">
        <v>118</v>
      </c>
      <c r="F13" s="23" t="s">
        <v>52</v>
      </c>
      <c r="G13" s="31">
        <v>0</v>
      </c>
      <c r="H13" s="31">
        <v>0</v>
      </c>
      <c r="I13" s="50">
        <f t="shared" si="0"/>
        <v>0</v>
      </c>
      <c r="J13" s="53">
        <f t="shared" si="1"/>
        <v>9.5</v>
      </c>
      <c r="K13" s="31">
        <v>4</v>
      </c>
      <c r="L13" s="31">
        <v>4</v>
      </c>
      <c r="M13" s="50">
        <f t="shared" si="2"/>
        <v>130</v>
      </c>
      <c r="N13" s="53">
        <f t="shared" si="3"/>
        <v>1.5</v>
      </c>
      <c r="O13" s="47">
        <f t="shared" si="4"/>
        <v>11</v>
      </c>
      <c r="P13" s="44">
        <f t="shared" si="5"/>
        <v>4</v>
      </c>
      <c r="Q13" s="28">
        <f t="shared" si="6"/>
        <v>4</v>
      </c>
      <c r="R13" s="35">
        <f t="shared" si="7"/>
        <v>1028</v>
      </c>
      <c r="S13" s="41">
        <f t="shared" si="8"/>
        <v>4.5</v>
      </c>
      <c r="T13" s="38">
        <v>32.5</v>
      </c>
    </row>
    <row r="14" spans="2:20" ht="18.75">
      <c r="B14" s="19" t="s">
        <v>49</v>
      </c>
      <c r="C14" s="1" t="s">
        <v>44</v>
      </c>
      <c r="D14" s="3" t="s">
        <v>161</v>
      </c>
      <c r="E14" s="1" t="s">
        <v>162</v>
      </c>
      <c r="F14" s="23" t="s">
        <v>53</v>
      </c>
      <c r="G14" s="31">
        <v>0</v>
      </c>
      <c r="H14" s="31">
        <v>0</v>
      </c>
      <c r="I14" s="50">
        <f t="shared" si="0"/>
        <v>0</v>
      </c>
      <c r="J14" s="53">
        <f t="shared" si="1"/>
        <v>9.5</v>
      </c>
      <c r="K14" s="31">
        <v>0</v>
      </c>
      <c r="L14" s="31">
        <v>0</v>
      </c>
      <c r="M14" s="50">
        <f t="shared" si="2"/>
        <v>0</v>
      </c>
      <c r="N14" s="53">
        <f t="shared" si="3"/>
        <v>10.5</v>
      </c>
      <c r="O14" s="47">
        <f t="shared" si="4"/>
        <v>20</v>
      </c>
      <c r="P14" s="44">
        <f t="shared" si="5"/>
        <v>0</v>
      </c>
      <c r="Q14" s="28">
        <f t="shared" si="6"/>
        <v>0</v>
      </c>
      <c r="R14" s="35">
        <f t="shared" si="7"/>
        <v>0</v>
      </c>
      <c r="S14" s="41">
        <f t="shared" si="8"/>
        <v>11</v>
      </c>
      <c r="T14" s="38">
        <v>0</v>
      </c>
    </row>
    <row r="15" spans="2:20" ht="19.5" thickBot="1">
      <c r="B15" s="20" t="s">
        <v>41</v>
      </c>
      <c r="C15" s="21" t="s">
        <v>46</v>
      </c>
      <c r="D15" s="21" t="s">
        <v>135</v>
      </c>
      <c r="E15" s="21" t="s">
        <v>120</v>
      </c>
      <c r="F15" s="24" t="s">
        <v>59</v>
      </c>
      <c r="G15" s="32">
        <v>0</v>
      </c>
      <c r="H15" s="32">
        <v>0</v>
      </c>
      <c r="I15" s="51">
        <f t="shared" si="0"/>
        <v>0</v>
      </c>
      <c r="J15" s="54">
        <f t="shared" si="1"/>
        <v>9.5</v>
      </c>
      <c r="K15" s="32">
        <v>0</v>
      </c>
      <c r="L15" s="32">
        <v>0</v>
      </c>
      <c r="M15" s="51">
        <f t="shared" si="2"/>
        <v>0</v>
      </c>
      <c r="N15" s="54">
        <f t="shared" si="3"/>
        <v>10.5</v>
      </c>
      <c r="O15" s="48">
        <f t="shared" si="4"/>
        <v>20</v>
      </c>
      <c r="P15" s="45">
        <f t="shared" si="5"/>
        <v>0</v>
      </c>
      <c r="Q15" s="33">
        <f t="shared" si="6"/>
        <v>0</v>
      </c>
      <c r="R15" s="36">
        <f t="shared" si="7"/>
        <v>0</v>
      </c>
      <c r="S15" s="42">
        <f t="shared" si="8"/>
        <v>11</v>
      </c>
      <c r="T15" s="39">
        <v>0</v>
      </c>
    </row>
    <row r="16" spans="2:20" ht="12.75">
      <c r="B16" s="97"/>
      <c r="C16" s="97"/>
      <c r="D16" s="97"/>
      <c r="E16" s="97"/>
      <c r="F16" s="97"/>
      <c r="G16" s="97">
        <f>SUM(G4:G15)</f>
        <v>8</v>
      </c>
      <c r="H16" s="97"/>
      <c r="I16" s="97"/>
      <c r="J16" s="97">
        <f>SUM(J4:J15)</f>
        <v>78</v>
      </c>
      <c r="K16" s="97">
        <f>SUM(K4:K15)</f>
        <v>18</v>
      </c>
      <c r="L16" s="97"/>
      <c r="M16" s="97"/>
      <c r="N16" s="97">
        <f>SUM(N4:N15)</f>
        <v>78</v>
      </c>
      <c r="O16" s="97">
        <f>SUM(O4:O15)</f>
        <v>156</v>
      </c>
      <c r="P16" s="97">
        <f>SUM(P4:P15)</f>
        <v>26</v>
      </c>
      <c r="Q16" s="97"/>
      <c r="R16" s="97"/>
      <c r="S16" s="97">
        <f>SUM(S4:S15)</f>
        <v>78</v>
      </c>
      <c r="T16" s="97">
        <f>SUM(T4:T15)</f>
        <v>270</v>
      </c>
    </row>
    <row r="17" ht="12.75">
      <c r="T17" t="s">
        <v>191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marphi</cp:lastModifiedBy>
  <dcterms:created xsi:type="dcterms:W3CDTF">2013-01-10T11:46:53Z</dcterms:created>
  <dcterms:modified xsi:type="dcterms:W3CDTF">2014-09-11T09:36:50Z</dcterms:modified>
  <cp:category/>
  <cp:version/>
  <cp:contentType/>
  <cp:contentStatus/>
</cp:coreProperties>
</file>